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8.79\Datos\Aval\Vicepresidencia Financiera\Relación con inversionistas\Reportes de resultados trimestrales\2Q18\"/>
    </mc:Choice>
  </mc:AlternateContent>
  <xr:revisionPtr revIDLastSave="0" documentId="13_ncr:1_{B63F8A30-563F-4DF5-A2A1-AF653743723C}" xr6:coauthVersionLast="34" xr6:coauthVersionMax="34" xr10:uidLastSave="{00000000-0000-0000-0000-000000000000}"/>
  <bookViews>
    <workbookView xWindow="0" yWindow="0" windowWidth="25200" windowHeight="11775" xr2:uid="{E1F0257F-07BA-4B97-96BE-3CACC6F29A83}"/>
  </bookViews>
  <sheets>
    <sheet name="Grupo Aval" sheetId="1" r:id="rId1"/>
  </sheets>
  <definedNames>
    <definedName name="_xlnm.Print_Area" localSheetId="0">'Grupo Aval'!$A$1:$L$88,'Grupo Aval'!$A$90:$L$160,'Grupo Aval'!$A$162:$L$192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C24" i="1" l="1"/>
  <c r="F152" i="1"/>
  <c r="F79" i="1"/>
  <c r="F51" i="1"/>
  <c r="F64" i="1"/>
  <c r="F57" i="1"/>
  <c r="G128" i="1"/>
  <c r="G130" i="1" s="1"/>
  <c r="G57" i="1"/>
  <c r="O86" i="1"/>
  <c r="O57" i="1"/>
  <c r="O75" i="1"/>
  <c r="E17" i="1"/>
  <c r="I17" i="1"/>
  <c r="M17" i="1"/>
  <c r="D24" i="1"/>
  <c r="H24" i="1"/>
  <c r="H30" i="1" s="1"/>
  <c r="H32" i="1" s="1"/>
  <c r="L24" i="1"/>
  <c r="H57" i="1"/>
  <c r="H64" i="1"/>
  <c r="O79" i="1"/>
  <c r="O51" i="1"/>
  <c r="O59" i="1"/>
  <c r="C152" i="1"/>
  <c r="C120" i="1"/>
  <c r="C57" i="1"/>
  <c r="C128" i="1"/>
  <c r="C75" i="1"/>
  <c r="K57" i="1"/>
  <c r="K47" i="1"/>
  <c r="D107" i="1"/>
  <c r="D79" i="1"/>
  <c r="D64" i="1"/>
  <c r="D47" i="1"/>
  <c r="H107" i="1"/>
  <c r="H105" i="1"/>
  <c r="H112" i="1" s="1"/>
  <c r="H86" i="1"/>
  <c r="H99" i="1"/>
  <c r="H128" i="1"/>
  <c r="H130" i="1" s="1"/>
  <c r="H79" i="1"/>
  <c r="H75" i="1"/>
  <c r="H42" i="1"/>
  <c r="L120" i="1"/>
  <c r="L128" i="1"/>
  <c r="L130" i="1" s="1"/>
  <c r="L59" i="1"/>
  <c r="L51" i="1"/>
  <c r="L42" i="1"/>
  <c r="F14" i="1"/>
  <c r="F21" i="1" s="1"/>
  <c r="J14" i="1"/>
  <c r="F17" i="1"/>
  <c r="J17" i="1"/>
  <c r="N17" i="1"/>
  <c r="E24" i="1"/>
  <c r="E30" i="1" s="1"/>
  <c r="E32" i="1" s="1"/>
  <c r="I24" i="1"/>
  <c r="M24" i="1"/>
  <c r="C30" i="1"/>
  <c r="C32" i="1" s="1"/>
  <c r="M30" i="1"/>
  <c r="M32" i="1" s="1"/>
  <c r="G42" i="1"/>
  <c r="G51" i="1"/>
  <c r="L57" i="1"/>
  <c r="G59" i="1"/>
  <c r="L64" i="1"/>
  <c r="O152" i="1"/>
  <c r="B128" i="1"/>
  <c r="B130" i="1" s="1"/>
  <c r="B105" i="1"/>
  <c r="B75" i="1"/>
  <c r="B57" i="1"/>
  <c r="B79" i="1"/>
  <c r="J105" i="1"/>
  <c r="J107" i="1"/>
  <c r="J120" i="1"/>
  <c r="J47" i="1"/>
  <c r="J99" i="1"/>
  <c r="J57" i="1"/>
  <c r="N79" i="1"/>
  <c r="N59" i="1"/>
  <c r="N57" i="1"/>
  <c r="O42" i="1"/>
  <c r="G47" i="1"/>
  <c r="J75" i="1"/>
  <c r="G79" i="1"/>
  <c r="E86" i="1"/>
  <c r="E47" i="1"/>
  <c r="E107" i="1"/>
  <c r="E57" i="1"/>
  <c r="I107" i="1"/>
  <c r="I47" i="1"/>
  <c r="I57" i="1"/>
  <c r="M107" i="1"/>
  <c r="M51" i="1"/>
  <c r="M42" i="1"/>
  <c r="M64" i="1"/>
  <c r="M57" i="1"/>
  <c r="C14" i="1"/>
  <c r="G14" i="1"/>
  <c r="K14" i="1"/>
  <c r="D14" i="1"/>
  <c r="H14" i="1"/>
  <c r="L14" i="1"/>
  <c r="C17" i="1"/>
  <c r="G17" i="1"/>
  <c r="O17" i="1"/>
  <c r="D17" i="1"/>
  <c r="H17" i="1"/>
  <c r="L17" i="1"/>
  <c r="F24" i="1"/>
  <c r="J24" i="1"/>
  <c r="N24" i="1"/>
  <c r="G24" i="1"/>
  <c r="K24" i="1"/>
  <c r="O24" i="1"/>
  <c r="I30" i="1"/>
  <c r="I32" i="1" s="1"/>
  <c r="C47" i="1"/>
  <c r="K51" i="1"/>
  <c r="F75" i="1"/>
  <c r="G21" i="1" l="1"/>
  <c r="H21" i="1"/>
  <c r="D21" i="1"/>
  <c r="L21" i="1"/>
  <c r="I144" i="1"/>
  <c r="E120" i="1"/>
  <c r="N105" i="1"/>
  <c r="N144" i="1"/>
  <c r="J112" i="1"/>
  <c r="L86" i="1"/>
  <c r="K120" i="1"/>
  <c r="C105" i="1"/>
  <c r="O64" i="1"/>
  <c r="O69" i="1" s="1"/>
  <c r="O82" i="1" s="1"/>
  <c r="D30" i="1"/>
  <c r="D32" i="1" s="1"/>
  <c r="B24" i="1"/>
  <c r="K17" i="1"/>
  <c r="K21" i="1" s="1"/>
  <c r="C21" i="1"/>
  <c r="M86" i="1"/>
  <c r="M144" i="1"/>
  <c r="M47" i="1"/>
  <c r="M75" i="1"/>
  <c r="M105" i="1"/>
  <c r="M112" i="1" s="1"/>
  <c r="M152" i="1"/>
  <c r="I51" i="1"/>
  <c r="I75" i="1"/>
  <c r="I79" i="1"/>
  <c r="I120" i="1"/>
  <c r="E64" i="1"/>
  <c r="E42" i="1"/>
  <c r="E105" i="1"/>
  <c r="E112" i="1" s="1"/>
  <c r="E128" i="1"/>
  <c r="E130" i="1" s="1"/>
  <c r="E99" i="1"/>
  <c r="E152" i="1"/>
  <c r="N51" i="1"/>
  <c r="N99" i="1"/>
  <c r="N107" i="1"/>
  <c r="N128" i="1"/>
  <c r="N130" i="1" s="1"/>
  <c r="J79" i="1"/>
  <c r="J51" i="1"/>
  <c r="B120" i="1"/>
  <c r="B64" i="1"/>
  <c r="B47" i="1"/>
  <c r="K128" i="1"/>
  <c r="K130" i="1" s="1"/>
  <c r="I86" i="1"/>
  <c r="O30" i="1"/>
  <c r="O32" i="1" s="1"/>
  <c r="B14" i="1"/>
  <c r="L47" i="1"/>
  <c r="L105" i="1"/>
  <c r="L75" i="1"/>
  <c r="L99" i="1"/>
  <c r="H47" i="1"/>
  <c r="D51" i="1"/>
  <c r="D128" i="1"/>
  <c r="D130" i="1" s="1"/>
  <c r="D99" i="1"/>
  <c r="K75" i="1"/>
  <c r="K79" i="1"/>
  <c r="K64" i="1"/>
  <c r="K99" i="1"/>
  <c r="K107" i="1"/>
  <c r="K105" i="1"/>
  <c r="K112" i="1" s="1"/>
  <c r="K144" i="1"/>
  <c r="C79" i="1"/>
  <c r="C99" i="1"/>
  <c r="C107" i="1"/>
  <c r="C144" i="1"/>
  <c r="N75" i="1"/>
  <c r="C51" i="1"/>
  <c r="N30" i="1"/>
  <c r="N32" i="1" s="1"/>
  <c r="I14" i="1"/>
  <c r="I21" i="1" s="1"/>
  <c r="G120" i="1"/>
  <c r="G86" i="1"/>
  <c r="G152" i="1"/>
  <c r="F99" i="1"/>
  <c r="F59" i="1"/>
  <c r="F69" i="1" s="1"/>
  <c r="F86" i="1"/>
  <c r="M99" i="1"/>
  <c r="E79" i="1"/>
  <c r="N47" i="1"/>
  <c r="N152" i="1"/>
  <c r="J113" i="1"/>
  <c r="J121" i="1" s="1"/>
  <c r="J152" i="1"/>
  <c r="B42" i="1"/>
  <c r="H113" i="1"/>
  <c r="D120" i="1"/>
  <c r="D152" i="1"/>
  <c r="C42" i="1"/>
  <c r="K42" i="1"/>
  <c r="O14" i="1"/>
  <c r="O21" i="1" s="1"/>
  <c r="M79" i="1"/>
  <c r="I64" i="1"/>
  <c r="I59" i="1"/>
  <c r="I128" i="1"/>
  <c r="I130" i="1" s="1"/>
  <c r="I99" i="1"/>
  <c r="N64" i="1"/>
  <c r="N69" i="1" s="1"/>
  <c r="N82" i="1" s="1"/>
  <c r="J59" i="1"/>
  <c r="J86" i="1"/>
  <c r="B51" i="1"/>
  <c r="B86" i="1"/>
  <c r="B152" i="1"/>
  <c r="K30" i="1"/>
  <c r="K32" i="1" s="1"/>
  <c r="B17" i="1"/>
  <c r="N14" i="1"/>
  <c r="N21" i="1" s="1"/>
  <c r="L107" i="1"/>
  <c r="L152" i="1"/>
  <c r="L144" i="1"/>
  <c r="H51" i="1"/>
  <c r="H152" i="1"/>
  <c r="H144" i="1"/>
  <c r="D59" i="1"/>
  <c r="D69" i="1" s="1"/>
  <c r="D75" i="1"/>
  <c r="D86" i="1"/>
  <c r="C130" i="1"/>
  <c r="C64" i="1"/>
  <c r="N120" i="1"/>
  <c r="C59" i="1"/>
  <c r="J30" i="1"/>
  <c r="J32" i="1" s="1"/>
  <c r="E14" i="1"/>
  <c r="E21" i="1" s="1"/>
  <c r="O120" i="1"/>
  <c r="O107" i="1"/>
  <c r="O105" i="1"/>
  <c r="O144" i="1"/>
  <c r="G64" i="1"/>
  <c r="G69" i="1" s="1"/>
  <c r="G99" i="1"/>
  <c r="G105" i="1"/>
  <c r="G144" i="1"/>
  <c r="F82" i="1"/>
  <c r="F42" i="1"/>
  <c r="F105" i="1"/>
  <c r="F144" i="1"/>
  <c r="E59" i="1"/>
  <c r="B107" i="1"/>
  <c r="B112" i="1" s="1"/>
  <c r="B30" i="1"/>
  <c r="B32" i="1" s="1"/>
  <c r="M14" i="1"/>
  <c r="M21" i="1" s="1"/>
  <c r="K59" i="1"/>
  <c r="K69" i="1" s="1"/>
  <c r="L30" i="1"/>
  <c r="L32" i="1" s="1"/>
  <c r="M59" i="1"/>
  <c r="M69" i="1" s="1"/>
  <c r="M82" i="1" s="1"/>
  <c r="M128" i="1"/>
  <c r="M130" i="1" s="1"/>
  <c r="M120" i="1"/>
  <c r="I42" i="1"/>
  <c r="I105" i="1"/>
  <c r="I112" i="1" s="1"/>
  <c r="I152" i="1"/>
  <c r="E51" i="1"/>
  <c r="E75" i="1"/>
  <c r="E144" i="1"/>
  <c r="N42" i="1"/>
  <c r="N86" i="1"/>
  <c r="J64" i="1"/>
  <c r="J42" i="1"/>
  <c r="J54" i="1" s="1"/>
  <c r="J128" i="1"/>
  <c r="J130" i="1" s="1"/>
  <c r="J144" i="1"/>
  <c r="B59" i="1"/>
  <c r="B69" i="1" s="1"/>
  <c r="B82" i="1" s="1"/>
  <c r="B144" i="1"/>
  <c r="O47" i="1"/>
  <c r="G30" i="1"/>
  <c r="G32" i="1" s="1"/>
  <c r="G54" i="1" s="1"/>
  <c r="J21" i="1"/>
  <c r="L69" i="1"/>
  <c r="L79" i="1"/>
  <c r="H59" i="1"/>
  <c r="H69" i="1" s="1"/>
  <c r="H82" i="1" s="1"/>
  <c r="H120" i="1"/>
  <c r="D42" i="1"/>
  <c r="D105" i="1"/>
  <c r="D112" i="1" s="1"/>
  <c r="D144" i="1"/>
  <c r="K86" i="1"/>
  <c r="K152" i="1"/>
  <c r="C86" i="1"/>
  <c r="B99" i="1"/>
  <c r="F30" i="1"/>
  <c r="F32" i="1" s="1"/>
  <c r="F54" i="1" s="1"/>
  <c r="M54" i="1"/>
  <c r="O128" i="1"/>
  <c r="O130" i="1" s="1"/>
  <c r="O99" i="1"/>
  <c r="G75" i="1"/>
  <c r="G107" i="1"/>
  <c r="F120" i="1"/>
  <c r="F47" i="1"/>
  <c r="F107" i="1"/>
  <c r="F128" i="1"/>
  <c r="F130" i="1" s="1"/>
  <c r="C54" i="1" l="1"/>
  <c r="I54" i="1"/>
  <c r="E69" i="1"/>
  <c r="E82" i="1" s="1"/>
  <c r="N54" i="1"/>
  <c r="E54" i="1"/>
  <c r="K82" i="1"/>
  <c r="L112" i="1"/>
  <c r="L113" i="1" s="1"/>
  <c r="L121" i="1" s="1"/>
  <c r="L154" i="1" s="1"/>
  <c r="L156" i="1" s="1"/>
  <c r="L158" i="1" s="1"/>
  <c r="K54" i="1"/>
  <c r="L82" i="1"/>
  <c r="H54" i="1"/>
  <c r="N112" i="1"/>
  <c r="N113" i="1" s="1"/>
  <c r="N121" i="1" s="1"/>
  <c r="N154" i="1" s="1"/>
  <c r="N156" i="1" s="1"/>
  <c r="N158" i="1" s="1"/>
  <c r="G82" i="1"/>
  <c r="G88" i="1" s="1"/>
  <c r="J69" i="1"/>
  <c r="J82" i="1" s="1"/>
  <c r="O54" i="1"/>
  <c r="E88" i="1"/>
  <c r="J88" i="1"/>
  <c r="O88" i="1"/>
  <c r="N88" i="1"/>
  <c r="K88" i="1"/>
  <c r="B88" i="1"/>
  <c r="L88" i="1"/>
  <c r="H88" i="1"/>
  <c r="F112" i="1"/>
  <c r="F113" i="1" s="1"/>
  <c r="F121" i="1" s="1"/>
  <c r="F154" i="1" s="1"/>
  <c r="F156" i="1" s="1"/>
  <c r="F158" i="1" s="1"/>
  <c r="G112" i="1"/>
  <c r="G113" i="1" s="1"/>
  <c r="G121" i="1" s="1"/>
  <c r="G154" i="1" s="1"/>
  <c r="G156" i="1" s="1"/>
  <c r="G158" i="1" s="1"/>
  <c r="O112" i="1"/>
  <c r="O113" i="1" s="1"/>
  <c r="O121" i="1" s="1"/>
  <c r="O154" i="1" s="1"/>
  <c r="O156" i="1" s="1"/>
  <c r="O158" i="1" s="1"/>
  <c r="D82" i="1"/>
  <c r="I69" i="1"/>
  <c r="I82" i="1" s="1"/>
  <c r="L54" i="1"/>
  <c r="B113" i="1"/>
  <c r="B121" i="1" s="1"/>
  <c r="B154" i="1" s="1"/>
  <c r="B156" i="1" s="1"/>
  <c r="B158" i="1" s="1"/>
  <c r="H121" i="1"/>
  <c r="H154" i="1" s="1"/>
  <c r="H156" i="1" s="1"/>
  <c r="H158" i="1" s="1"/>
  <c r="J154" i="1"/>
  <c r="J156" i="1" s="1"/>
  <c r="J158" i="1" s="1"/>
  <c r="K113" i="1"/>
  <c r="K121" i="1" s="1"/>
  <c r="K154" i="1" s="1"/>
  <c r="K156" i="1" s="1"/>
  <c r="K158" i="1" s="1"/>
  <c r="D113" i="1"/>
  <c r="D121" i="1" s="1"/>
  <c r="C112" i="1"/>
  <c r="C113" i="1" s="1"/>
  <c r="C121" i="1" s="1"/>
  <c r="C154" i="1" s="1"/>
  <c r="C156" i="1" s="1"/>
  <c r="C158" i="1" s="1"/>
  <c r="M88" i="1"/>
  <c r="D154" i="1"/>
  <c r="D156" i="1" s="1"/>
  <c r="D158" i="1" s="1"/>
  <c r="F88" i="1"/>
  <c r="C69" i="1"/>
  <c r="C82" i="1" s="1"/>
  <c r="I113" i="1"/>
  <c r="I121" i="1" s="1"/>
  <c r="I154" i="1" s="1"/>
  <c r="I156" i="1" s="1"/>
  <c r="I158" i="1" s="1"/>
  <c r="M113" i="1"/>
  <c r="M121" i="1" s="1"/>
  <c r="M154" i="1" s="1"/>
  <c r="M156" i="1" s="1"/>
  <c r="M158" i="1" s="1"/>
  <c r="B21" i="1"/>
  <c r="B54" i="1" s="1"/>
  <c r="E113" i="1"/>
  <c r="E121" i="1" s="1"/>
  <c r="E154" i="1" s="1"/>
  <c r="E156" i="1" s="1"/>
  <c r="E158" i="1" s="1"/>
  <c r="D54" i="1"/>
  <c r="G160" i="1" l="1"/>
  <c r="M160" i="1"/>
  <c r="K160" i="1"/>
  <c r="H160" i="1"/>
  <c r="F160" i="1"/>
  <c r="I160" i="1"/>
  <c r="C88" i="1"/>
  <c r="J160" i="1"/>
  <c r="I88" i="1"/>
  <c r="E160" i="1"/>
  <c r="O160" i="1"/>
  <c r="N160" i="1"/>
  <c r="B160" i="1"/>
  <c r="D88" i="1"/>
  <c r="C160" i="1"/>
  <c r="D160" i="1"/>
  <c r="L160" i="1"/>
</calcChain>
</file>

<file path=xl/sharedStrings.xml><?xml version="1.0" encoding="utf-8"?>
<sst xmlns="http://schemas.openxmlformats.org/spreadsheetml/2006/main" count="207" uniqueCount="160">
  <si>
    <t>Grupo Aval Acciones y Valores S.A.</t>
  </si>
  <si>
    <t>Consolidated Financial Statements Under Full IFRS</t>
  </si>
  <si>
    <t>Financial Statements Under IFRS</t>
  </si>
  <si>
    <t>Information in Ps. Billions</t>
  </si>
  <si>
    <t>Consolidated Statement of Financial Position</t>
  </si>
  <si>
    <t>Cash and cash equivalents</t>
  </si>
  <si>
    <t>Financial assets held for investment</t>
  </si>
  <si>
    <t>Debt securities</t>
  </si>
  <si>
    <t>Equity securities</t>
  </si>
  <si>
    <t>Derivative instruments</t>
  </si>
  <si>
    <t>Total financial assets held for trading through profit or losses</t>
  </si>
  <si>
    <t xml:space="preserve">Total available for sale financial assets </t>
  </si>
  <si>
    <t>Investments held to maturity</t>
  </si>
  <si>
    <t>Other financial assets at fair value through profit or loss</t>
  </si>
  <si>
    <t>Allowance for financial assets held for investment</t>
  </si>
  <si>
    <t>Total financial assets held for investment</t>
  </si>
  <si>
    <t>Loans and receivables</t>
  </si>
  <si>
    <t>Commercial loans and leases</t>
  </si>
  <si>
    <t>Interbank &amp; overnight funds</t>
  </si>
  <si>
    <t>Consumer loans and leases</t>
  </si>
  <si>
    <t>Mortgages and housing leases</t>
  </si>
  <si>
    <t>Microcredit loans and leases</t>
  </si>
  <si>
    <t>Total loans and leases operations and receivables portfolio</t>
  </si>
  <si>
    <t>Allowance for impairment of loans and receivables</t>
  </si>
  <si>
    <t>Total loans and receivables, net</t>
  </si>
  <si>
    <t>Other accounts receivable</t>
  </si>
  <si>
    <t>Hedging derivatives</t>
  </si>
  <si>
    <t>Non-current assets held for sale</t>
  </si>
  <si>
    <t>Investments in associates and joint ventures</t>
  </si>
  <si>
    <t>Own-use property, plant and equipment, net</t>
  </si>
  <si>
    <t>Investment properties</t>
  </si>
  <si>
    <t>Biological assets</t>
  </si>
  <si>
    <t>Tangible assets</t>
  </si>
  <si>
    <t>Goodwill</t>
  </si>
  <si>
    <t>Concession arrangement rights</t>
  </si>
  <si>
    <t>Other intangible assets</t>
  </si>
  <si>
    <t>Intangible assets</t>
  </si>
  <si>
    <t>Current</t>
  </si>
  <si>
    <t>Deferred</t>
  </si>
  <si>
    <t>Income tax assets</t>
  </si>
  <si>
    <t>Other assets</t>
  </si>
  <si>
    <t>Total assets</t>
  </si>
  <si>
    <t>Derivative instruments held for trading</t>
  </si>
  <si>
    <t>Total financial liabilities held for trading</t>
  </si>
  <si>
    <t>Deposits from clients at amortized cost</t>
  </si>
  <si>
    <t>Checking accounts</t>
  </si>
  <si>
    <t>Time deposits</t>
  </si>
  <si>
    <t>Savings deposits</t>
  </si>
  <si>
    <t>Other deposits</t>
  </si>
  <si>
    <t>Financial obligations</t>
  </si>
  <si>
    <t>Interbank borrowings and overnight funds</t>
  </si>
  <si>
    <t>Borrowings from banks and others</t>
  </si>
  <si>
    <t>Bonds</t>
  </si>
  <si>
    <t>Borrowings from development entities</t>
  </si>
  <si>
    <t>Total financial liabilities at amortized cost</t>
  </si>
  <si>
    <t>Litigation</t>
  </si>
  <si>
    <t>Other provisions</t>
  </si>
  <si>
    <t>Provisions</t>
  </si>
  <si>
    <t>Income tax liabilities</t>
  </si>
  <si>
    <t>Employee benefits</t>
  </si>
  <si>
    <t>Other liabilities</t>
  </si>
  <si>
    <t>Total liabilities</t>
  </si>
  <si>
    <t>Equity attributable to owners of the parent company</t>
  </si>
  <si>
    <t>Non-controlling interests</t>
  </si>
  <si>
    <t>Total equity</t>
  </si>
  <si>
    <t>Total liabilities and equity</t>
  </si>
  <si>
    <t>Consolidated Statement of Income</t>
  </si>
  <si>
    <t>Interest income</t>
  </si>
  <si>
    <t>Loan portfolio interest</t>
  </si>
  <si>
    <t>Interests on investments in debt securities</t>
  </si>
  <si>
    <t>Total interest income</t>
  </si>
  <si>
    <t>Interest expense</t>
  </si>
  <si>
    <t>Total interest expenses on deposits</t>
  </si>
  <si>
    <t>Borrowings</t>
  </si>
  <si>
    <t>Total interest expense</t>
  </si>
  <si>
    <t>Net interest income</t>
  </si>
  <si>
    <t>Impairment loss</t>
  </si>
  <si>
    <t>Impairment loss on loans and accounts receivable</t>
  </si>
  <si>
    <t>Impairment loss on other financial assets</t>
  </si>
  <si>
    <t>Impairment loss on other assets</t>
  </si>
  <si>
    <t>Recovery of charged-off assets</t>
  </si>
  <si>
    <t>Impairment loss, net</t>
  </si>
  <si>
    <t>Net interest income, after impairment loss</t>
  </si>
  <si>
    <t>Income from commissions and fees</t>
  </si>
  <si>
    <t>Banking fees</t>
  </si>
  <si>
    <t>Trust and portfolio management activities</t>
  </si>
  <si>
    <t>Pension and severance fund management</t>
  </si>
  <si>
    <t>Bonded warehouse services</t>
  </si>
  <si>
    <t>Total income from commissions and fees</t>
  </si>
  <si>
    <t>Expenses for commissions and fees</t>
  </si>
  <si>
    <t>Net income from commissions and fees</t>
  </si>
  <si>
    <t>Net income from sales of goods and services to clients (non-financial sector)</t>
  </si>
  <si>
    <t>Net trading income</t>
  </si>
  <si>
    <t>Net income from financial instruments designated at fair value</t>
  </si>
  <si>
    <t>Other income</t>
  </si>
  <si>
    <t>Foreign exchange gains (losses), net</t>
  </si>
  <si>
    <t>Net gain on sale of investments</t>
  </si>
  <si>
    <t>Gain on the sale of non-current assets held for sale</t>
  </si>
  <si>
    <t>Income from non-consolidated investments</t>
  </si>
  <si>
    <t>Net gains on asset valuations</t>
  </si>
  <si>
    <t>Other operating income</t>
  </si>
  <si>
    <t>Total other income</t>
  </si>
  <si>
    <t>Other expenses</t>
  </si>
  <si>
    <t>Loss on the sale of non-current assets held for sale</t>
  </si>
  <si>
    <t>Personnel expenses</t>
  </si>
  <si>
    <t>General and administrative expenses</t>
  </si>
  <si>
    <t>Depreciation and amortization</t>
  </si>
  <si>
    <t>Other operating expenses</t>
  </si>
  <si>
    <t>Total other expenses</t>
  </si>
  <si>
    <t>Income before income tax expense</t>
  </si>
  <si>
    <t>Income tax expense</t>
  </si>
  <si>
    <t>Income from continued operations</t>
  </si>
  <si>
    <t>Income from discontinued operations</t>
  </si>
  <si>
    <t>Net income before non-controlling interest</t>
  </si>
  <si>
    <t>Non-controlling interest</t>
  </si>
  <si>
    <t>Net income attributable to the owners of the parent company</t>
  </si>
  <si>
    <t>Key ratios</t>
  </si>
  <si>
    <t>Net Interest Margin (excluding net trading income)</t>
  </si>
  <si>
    <t>Net Interest Margin on Loans</t>
  </si>
  <si>
    <t>Net Interest Margin on Investments</t>
  </si>
  <si>
    <t>Net Interest Margin (including net trading income)</t>
  </si>
  <si>
    <t>Efficiency ratio (cost to income)</t>
  </si>
  <si>
    <t>Efficiency ratio (cost to assets)</t>
  </si>
  <si>
    <t>Fee income ratio</t>
  </si>
  <si>
    <t>Effective tax rate (ex - wealth tax)</t>
  </si>
  <si>
    <t>Non-controlling interest / Net income before non-controlling interest</t>
  </si>
  <si>
    <t>ROAA</t>
  </si>
  <si>
    <t>ROAE</t>
  </si>
  <si>
    <t>30 days PDL / Total loans and leases</t>
  </si>
  <si>
    <t>90 days PDL / Total loans and leases</t>
  </si>
  <si>
    <t>Provision expense (net of recoveries) / Average loans and leases</t>
  </si>
  <si>
    <t>Allowance / 30 days PDL</t>
  </si>
  <si>
    <t>Allowance / 90 days PDL</t>
  </si>
  <si>
    <t>Allowance / Total loans and leases</t>
  </si>
  <si>
    <t>Charge-offs / Average loans and leases</t>
  </si>
  <si>
    <t>Total loans and leases, net / Total assets</t>
  </si>
  <si>
    <t>Deposits / Total loans and leases, net</t>
  </si>
  <si>
    <t>Cash / Depósits</t>
  </si>
  <si>
    <t>Equity / Assets</t>
  </si>
  <si>
    <t>Tangible equity ratio</t>
  </si>
  <si>
    <t>Non-controlling interest / Total equity</t>
  </si>
  <si>
    <t>Consolidated Solvency Ratio of our Banks</t>
  </si>
  <si>
    <t>Banco de Bogotá</t>
  </si>
  <si>
    <t>Banco de Occidente</t>
  </si>
  <si>
    <t>Banco Popular</t>
  </si>
  <si>
    <t>Banco AV Villas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</si>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</sst>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.00_);_(* \(#,##0.00\);_(* &quot;-&quot;??_);_(@_)"/>
    <numFmt numFmtId="165" formatCode="_(* #,##0.0_);_(* \(#,##0.0\);_(* &quot;-&quot;??_);_(@_)"/>
    <numFmt numFmtId="168" formatCode="0.0%"/>
    <numFmt numFmtId="169" formatCode="#,##0.0000"/>
    <numFmt numFmtId="170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3"/>
      <color theme="0"/>
      <name val="Calibri"/>
      <family val="2"/>
      <scheme val="minor"/>
    </font>
    <font>
      <i/>
      <sz val="14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Arial"/>
      <family val="2"/>
    </font>
    <font>
      <b/>
      <sz val="13"/>
      <color rgb="FF002060"/>
      <name val="Calibri"/>
      <family val="2"/>
    </font>
    <font>
      <sz val="13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sz val="13"/>
      <color rgb="FF002060"/>
      <name val="Calibri"/>
      <family val="2"/>
    </font>
    <font>
      <sz val="11"/>
      <color rgb="FF002060"/>
      <name val="Calibri"/>
      <family val="2"/>
      <scheme val="minor"/>
    </font>
    <font>
      <sz val="13"/>
      <color rgb="FF183152"/>
      <name val="Calibri"/>
      <family val="2"/>
    </font>
    <font>
      <b/>
      <sz val="13"/>
      <color rgb="FF183152"/>
      <name val="Calibri"/>
      <family val="2"/>
    </font>
    <font>
      <b/>
      <sz val="13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18315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</cellStyleXfs>
  <cellXfs count="59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/>
    </xf>
    <xf numFmtId="17" fontId="3" fillId="0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left" vertical="center"/>
    </xf>
    <xf numFmtId="165" fontId="10" fillId="0" borderId="0" xfId="1" applyNumberFormat="1" applyFont="1" applyAlignment="1">
      <alignment horizontal="right" vertical="center"/>
    </xf>
    <xf numFmtId="165" fontId="9" fillId="0" borderId="0" xfId="1" applyNumberFormat="1" applyFont="1" applyAlignment="1">
      <alignment horizontal="right" vertical="center"/>
    </xf>
    <xf numFmtId="165" fontId="9" fillId="0" borderId="0" xfId="1" applyNumberFormat="1" applyFont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/>
    </xf>
    <xf numFmtId="165" fontId="8" fillId="0" borderId="0" xfId="1" applyNumberFormat="1" applyFont="1" applyFill="1" applyBorder="1" applyAlignment="1">
      <alignment horizontal="right" vertical="center"/>
    </xf>
    <xf numFmtId="165" fontId="10" fillId="0" borderId="0" xfId="1" applyNumberFormat="1" applyFont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65" fontId="8" fillId="0" borderId="1" xfId="1" applyNumberFormat="1" applyFont="1" applyFill="1" applyBorder="1" applyAlignment="1">
      <alignment horizontal="right" vertical="center"/>
    </xf>
    <xf numFmtId="165" fontId="9" fillId="0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left" vertical="center"/>
    </xf>
    <xf numFmtId="165" fontId="8" fillId="0" borderId="1" xfId="1" applyNumberFormat="1" applyFont="1" applyFill="1" applyBorder="1" applyAlignment="1">
      <alignment horizontal="left" vertical="center"/>
    </xf>
    <xf numFmtId="165" fontId="9" fillId="0" borderId="0" xfId="1" applyNumberFormat="1" applyFont="1" applyFill="1" applyBorder="1" applyAlignment="1">
      <alignment vertical="center"/>
    </xf>
    <xf numFmtId="165" fontId="10" fillId="0" borderId="0" xfId="1" applyNumberFormat="1" applyFont="1" applyBorder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/>
    </xf>
    <xf numFmtId="165" fontId="12" fillId="0" borderId="0" xfId="1" applyNumberFormat="1" applyFont="1" applyAlignment="1">
      <alignment horizontal="center" vertical="center"/>
    </xf>
    <xf numFmtId="165" fontId="9" fillId="0" borderId="0" xfId="1" applyNumberFormat="1" applyFont="1" applyAlignment="1">
      <alignment horizontal="center" vertical="center"/>
    </xf>
    <xf numFmtId="3" fontId="8" fillId="3" borderId="1" xfId="4" applyNumberFormat="1" applyFont="1" applyFill="1" applyBorder="1" applyAlignment="1">
      <alignment vertical="center" wrapText="1"/>
    </xf>
    <xf numFmtId="165" fontId="8" fillId="3" borderId="1" xfId="1" applyNumberFormat="1" applyFont="1" applyFill="1" applyBorder="1" applyAlignment="1">
      <alignment vertical="center" wrapText="1"/>
    </xf>
    <xf numFmtId="3" fontId="8" fillId="0" borderId="0" xfId="4" applyNumberFormat="1" applyFont="1" applyFill="1" applyBorder="1" applyAlignment="1">
      <alignment vertical="center" wrapText="1"/>
    </xf>
    <xf numFmtId="165" fontId="8" fillId="0" borderId="0" xfId="1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3" fontId="11" fillId="0" borderId="0" xfId="4" applyNumberFormat="1" applyFont="1" applyFill="1" applyBorder="1" applyAlignment="1">
      <alignment vertical="center"/>
    </xf>
    <xf numFmtId="10" fontId="8" fillId="0" borderId="0" xfId="3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65" fontId="9" fillId="0" borderId="0" xfId="1" applyNumberFormat="1" applyFont="1" applyFill="1" applyAlignment="1">
      <alignment horizontal="right" vertical="center"/>
    </xf>
    <xf numFmtId="3" fontId="8" fillId="4" borderId="0" xfId="4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/>
    </xf>
    <xf numFmtId="3" fontId="8" fillId="0" borderId="0" xfId="4" applyNumberFormat="1" applyFont="1" applyFill="1" applyBorder="1" applyAlignment="1">
      <alignment vertical="center"/>
    </xf>
    <xf numFmtId="3" fontId="8" fillId="4" borderId="1" xfId="4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68" fontId="11" fillId="0" borderId="0" xfId="3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Border="1"/>
    <xf numFmtId="3" fontId="11" fillId="0" borderId="0" xfId="4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69" fontId="15" fillId="0" borderId="0" xfId="4" applyNumberFormat="1" applyFont="1" applyFill="1" applyBorder="1" applyAlignment="1">
      <alignment vertical="center" wrapText="1"/>
    </xf>
    <xf numFmtId="170" fontId="8" fillId="0" borderId="0" xfId="4" applyNumberFormat="1" applyFont="1" applyFill="1" applyBorder="1" applyAlignment="1">
      <alignment vertical="center" wrapText="1"/>
    </xf>
    <xf numFmtId="41" fontId="8" fillId="0" borderId="0" xfId="2" applyFont="1" applyFill="1" applyBorder="1" applyAlignment="1">
      <alignment vertical="center" wrapText="1"/>
    </xf>
  </cellXfs>
  <cellStyles count="7">
    <cellStyle name="Millares" xfId="1" builtinId="3"/>
    <cellStyle name="Millares [0]" xfId="2" builtinId="6"/>
    <cellStyle name="Millares 2" xfId="5" xr:uid="{294B3B70-1CA7-406F-9F07-DA5DDA94D520}"/>
    <cellStyle name="Normal" xfId="0" builtinId="0"/>
    <cellStyle name="Normal 2 2" xfId="6" xr:uid="{FF2AE935-21A8-4CD5-AF3B-4726FA6A4256}"/>
    <cellStyle name="Normal 2 2 2" xfId="4" xr:uid="{BF41ECEF-8523-4F22-BE8F-87020DF5AA9B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64313-DEA7-49DB-8C7A-3A93FE995304}">
  <sheetPr>
    <pageSetUpPr fitToPage="1"/>
  </sheetPr>
  <dimension ref="A1:X234"/>
  <sheetViews>
    <sheetView showGridLines="0" tabSelected="1" zoomScale="70" zoomScaleNormal="70" workbookViewId="0">
      <pane xSplit="1" ySplit="6" topLeftCell="B153" activePane="bottomRight" state="frozen"/>
      <selection activeCell="K28" sqref="K28"/>
      <selection pane="topRight" activeCell="K28" sqref="K28"/>
      <selection pane="bottomLeft" activeCell="K28" sqref="K28"/>
      <selection pane="bottomRight" activeCell="A167" sqref="A167"/>
    </sheetView>
  </sheetViews>
  <sheetFormatPr baseColWidth="10" defaultRowHeight="15" x14ac:dyDescent="0.25"/>
  <cols>
    <col min="1" max="1" width="82.28515625" customWidth="1"/>
    <col min="2" max="15" width="20.140625" style="2" customWidth="1"/>
  </cols>
  <sheetData>
    <row r="1" spans="1:15" ht="21" x14ac:dyDescent="0.25">
      <c r="A1" s="1" t="s">
        <v>0</v>
      </c>
    </row>
    <row r="2" spans="1:15" ht="21" x14ac:dyDescent="0.25">
      <c r="A2" s="1" t="s">
        <v>1</v>
      </c>
    </row>
    <row r="3" spans="1:15" ht="21" x14ac:dyDescent="0.25">
      <c r="A3" s="1" t="s">
        <v>2</v>
      </c>
    </row>
    <row r="4" spans="1:15" ht="18.75" x14ac:dyDescent="0.25">
      <c r="A4" s="3" t="s">
        <v>3</v>
      </c>
      <c r="B4" s="4" t="s">
        <v>146</v>
      </c>
      <c r="C4" s="4" t="s">
        <v>147</v>
      </c>
      <c r="D4" s="4" t="s">
        <v>148</v>
      </c>
      <c r="E4" s="4" t="s">
        <v>149</v>
      </c>
      <c r="F4" s="4" t="s">
        <v>150</v>
      </c>
      <c r="G4" s="4" t="s">
        <v>151</v>
      </c>
      <c r="H4" s="4" t="s">
        <v>152</v>
      </c>
      <c r="I4" s="4" t="s">
        <v>153</v>
      </c>
      <c r="J4" s="4" t="s">
        <v>154</v>
      </c>
      <c r="K4" s="4" t="s">
        <v>155</v>
      </c>
      <c r="L4" s="4" t="s">
        <v>156</v>
      </c>
      <c r="M4" s="4" t="s">
        <v>157</v>
      </c>
      <c r="N4" s="4" t="s">
        <v>158</v>
      </c>
      <c r="O4" s="4" t="s">
        <v>159</v>
      </c>
    </row>
    <row r="5" spans="1:15" ht="17.25" customHeight="1" x14ac:dyDescent="0.25">
      <c r="A5" s="5" t="s">
        <v>4</v>
      </c>
      <c r="B5" s="6" t="s">
        <v>146</v>
      </c>
      <c r="C5" s="6" t="s">
        <v>147</v>
      </c>
      <c r="D5" s="6" t="s">
        <v>148</v>
      </c>
      <c r="E5" s="6" t="s">
        <v>149</v>
      </c>
      <c r="F5" s="6" t="s">
        <v>150</v>
      </c>
      <c r="G5" s="6" t="s">
        <v>151</v>
      </c>
      <c r="H5" s="6" t="s">
        <v>152</v>
      </c>
      <c r="I5" s="6" t="s">
        <v>153</v>
      </c>
      <c r="J5" s="6" t="s">
        <v>154</v>
      </c>
      <c r="K5" s="6" t="s">
        <v>155</v>
      </c>
      <c r="L5" s="6" t="s">
        <v>156</v>
      </c>
      <c r="M5" s="6" t="s">
        <v>157</v>
      </c>
      <c r="N5" s="6" t="s">
        <v>158</v>
      </c>
      <c r="O5" s="6" t="s">
        <v>159</v>
      </c>
    </row>
    <row r="6" spans="1:15" ht="17.25" customHeight="1" x14ac:dyDescent="0.25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5.25" customHeigh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x14ac:dyDescent="0.25">
      <c r="A8" s="10" t="s">
        <v>5</v>
      </c>
      <c r="B8" s="11">
        <v>19091.668697981382</v>
      </c>
      <c r="C8" s="11">
        <v>18335.633697041434</v>
      </c>
      <c r="D8" s="11">
        <v>18749.186413321699</v>
      </c>
      <c r="E8" s="11">
        <v>22284.977384298232</v>
      </c>
      <c r="F8" s="11">
        <v>21366.27895254023</v>
      </c>
      <c r="G8" s="11">
        <v>21004.538279360746</v>
      </c>
      <c r="H8" s="11">
        <v>21913.053624239998</v>
      </c>
      <c r="I8" s="11">
        <v>22193.003876277118</v>
      </c>
      <c r="J8" s="11">
        <v>24542.306804684398</v>
      </c>
      <c r="K8" s="11">
        <v>22958.782752267201</v>
      </c>
      <c r="L8" s="11">
        <v>21821.375297533668</v>
      </c>
      <c r="M8" s="11">
        <v>22336.837653219787</v>
      </c>
      <c r="N8" s="11">
        <v>21687.695236995853</v>
      </c>
      <c r="O8" s="11">
        <v>21175.164770134699</v>
      </c>
    </row>
    <row r="9" spans="1:15" ht="5.25" customHeight="1" x14ac:dyDescent="0.25">
      <c r="A9" s="10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7.25" x14ac:dyDescent="0.25">
      <c r="A10" s="10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7.25" x14ac:dyDescent="0.25">
      <c r="A11" s="14" t="s">
        <v>7</v>
      </c>
      <c r="B11" s="13">
        <v>5321.9718448102258</v>
      </c>
      <c r="C11" s="13">
        <v>3945.6624913341166</v>
      </c>
      <c r="D11" s="13">
        <v>3289.7118777121996</v>
      </c>
      <c r="E11" s="13">
        <v>3061.9159847237747</v>
      </c>
      <c r="F11" s="13">
        <v>3016.4865273118794</v>
      </c>
      <c r="G11" s="13">
        <v>2189.1791864354741</v>
      </c>
      <c r="H11" s="13">
        <v>2262.7786300953621</v>
      </c>
      <c r="I11" s="13">
        <v>2343.9023105539723</v>
      </c>
      <c r="J11" s="13">
        <v>2651.1457483066715</v>
      </c>
      <c r="K11" s="13">
        <v>2389.0558820364358</v>
      </c>
      <c r="L11" s="13">
        <v>2456.1311074831601</v>
      </c>
      <c r="M11" s="13">
        <v>2650.5357596984395</v>
      </c>
      <c r="N11" s="13">
        <v>2574.3411243925161</v>
      </c>
      <c r="O11" s="13">
        <v>2421.5473528523362</v>
      </c>
    </row>
    <row r="12" spans="1:15" ht="17.25" x14ac:dyDescent="0.25">
      <c r="A12" s="14" t="s">
        <v>8</v>
      </c>
      <c r="B12" s="13">
        <v>1354.4613267115817</v>
      </c>
      <c r="C12" s="13">
        <v>1321.2453288558897</v>
      </c>
      <c r="D12" s="13">
        <v>1511.3008376861701</v>
      </c>
      <c r="E12" s="13">
        <v>1521.2645886590494</v>
      </c>
      <c r="F12" s="13">
        <v>1613.7013769142402</v>
      </c>
      <c r="G12" s="13">
        <v>1575.5080457843599</v>
      </c>
      <c r="H12" s="13">
        <v>1891.0645394083303</v>
      </c>
      <c r="I12" s="13">
        <v>1747.6136402399998</v>
      </c>
      <c r="J12" s="13">
        <v>1796.1722743330556</v>
      </c>
      <c r="K12" s="13">
        <v>2047.7621163370734</v>
      </c>
      <c r="L12" s="13">
        <v>1950.7250190370801</v>
      </c>
      <c r="M12" s="13">
        <v>2149.159670259754</v>
      </c>
      <c r="N12" s="13">
        <v>2407.4554119420654</v>
      </c>
      <c r="O12" s="13">
        <v>2122.8608058077498</v>
      </c>
    </row>
    <row r="13" spans="1:15" ht="17.25" x14ac:dyDescent="0.25">
      <c r="A13" s="14" t="s">
        <v>9</v>
      </c>
      <c r="B13" s="13">
        <v>947.59007106790591</v>
      </c>
      <c r="C13" s="13">
        <v>665.94564615636943</v>
      </c>
      <c r="D13" s="13">
        <v>1270.9035328013101</v>
      </c>
      <c r="E13" s="13">
        <v>1024.9718128269039</v>
      </c>
      <c r="F13" s="13">
        <v>1297.6912581022361</v>
      </c>
      <c r="G13" s="13">
        <v>1012.6770863437371</v>
      </c>
      <c r="H13" s="13">
        <v>792.53585737336277</v>
      </c>
      <c r="I13" s="13">
        <v>502.20897755574646</v>
      </c>
      <c r="J13" s="13">
        <v>615.70116774501389</v>
      </c>
      <c r="K13" s="13">
        <v>558.96850173711368</v>
      </c>
      <c r="L13" s="13">
        <v>379.2780906870766</v>
      </c>
      <c r="M13" s="13">
        <v>328.39160175968027</v>
      </c>
      <c r="N13" s="13">
        <v>787.11551701261999</v>
      </c>
      <c r="O13" s="13">
        <v>469.02616696883331</v>
      </c>
    </row>
    <row r="14" spans="1:15" ht="17.25" x14ac:dyDescent="0.25">
      <c r="A14" s="15" t="s">
        <v>10</v>
      </c>
      <c r="B14" s="16">
        <f t="shared" ref="B14:M14" si="0">+SUM(B11:B13)</f>
        <v>7624.0232425897138</v>
      </c>
      <c r="C14" s="16">
        <f t="shared" si="0"/>
        <v>5932.8534663463761</v>
      </c>
      <c r="D14" s="16">
        <f t="shared" si="0"/>
        <v>6071.9162481996791</v>
      </c>
      <c r="E14" s="16">
        <f t="shared" si="0"/>
        <v>5608.1523862097283</v>
      </c>
      <c r="F14" s="16">
        <f t="shared" si="0"/>
        <v>5927.879162328356</v>
      </c>
      <c r="G14" s="16">
        <f t="shared" si="0"/>
        <v>4777.364318563571</v>
      </c>
      <c r="H14" s="16">
        <f t="shared" si="0"/>
        <v>4946.3790268770554</v>
      </c>
      <c r="I14" s="16">
        <f t="shared" si="0"/>
        <v>4593.7249283497185</v>
      </c>
      <c r="J14" s="16">
        <f t="shared" si="0"/>
        <v>5063.0191903847408</v>
      </c>
      <c r="K14" s="16">
        <f t="shared" si="0"/>
        <v>4995.7865001106229</v>
      </c>
      <c r="L14" s="16">
        <f t="shared" si="0"/>
        <v>4786.1342172073173</v>
      </c>
      <c r="M14" s="16">
        <f t="shared" si="0"/>
        <v>5128.0870317178742</v>
      </c>
      <c r="N14" s="16">
        <f t="shared" ref="N14:O14" si="1">+SUM(N11:N13)</f>
        <v>5768.9120533472014</v>
      </c>
      <c r="O14" s="16">
        <f t="shared" si="1"/>
        <v>5013.4343256289194</v>
      </c>
    </row>
    <row r="15" spans="1:15" ht="17.25" x14ac:dyDescent="0.25">
      <c r="A15" s="14" t="s">
        <v>7</v>
      </c>
      <c r="B15" s="13">
        <v>18916.703300132267</v>
      </c>
      <c r="C15" s="13">
        <v>19272.957203790524</v>
      </c>
      <c r="D15" s="13">
        <v>19246.541566548342</v>
      </c>
      <c r="E15" s="13">
        <v>18987.370008482903</v>
      </c>
      <c r="F15" s="13">
        <v>19434.418338193413</v>
      </c>
      <c r="G15" s="13">
        <v>19527.356633865682</v>
      </c>
      <c r="H15" s="13">
        <v>16944.087427136197</v>
      </c>
      <c r="I15" s="13">
        <v>17662.732908840502</v>
      </c>
      <c r="J15" s="13">
        <v>17313.496220868223</v>
      </c>
      <c r="K15" s="13">
        <v>16362.651055400202</v>
      </c>
      <c r="L15" s="13">
        <v>16867.146031368044</v>
      </c>
      <c r="M15" s="13">
        <v>17790.126580672615</v>
      </c>
      <c r="N15" s="13">
        <v>18584.618224422982</v>
      </c>
      <c r="O15" s="13">
        <v>19175.162708710897</v>
      </c>
    </row>
    <row r="16" spans="1:15" ht="17.25" x14ac:dyDescent="0.25">
      <c r="A16" s="14" t="s">
        <v>8</v>
      </c>
      <c r="B16" s="13">
        <v>672.54669490681783</v>
      </c>
      <c r="C16" s="13">
        <v>899.09316087642378</v>
      </c>
      <c r="D16" s="13">
        <v>915.06604935773998</v>
      </c>
      <c r="E16" s="13">
        <v>697.57483414950184</v>
      </c>
      <c r="F16" s="13">
        <v>933.96507333111413</v>
      </c>
      <c r="G16" s="13">
        <v>730.19413265987191</v>
      </c>
      <c r="H16" s="13">
        <v>754.76512486667389</v>
      </c>
      <c r="I16" s="13">
        <v>729.77866761498854</v>
      </c>
      <c r="J16" s="13">
        <v>750.15021732578566</v>
      </c>
      <c r="K16" s="13">
        <v>802.65617313327232</v>
      </c>
      <c r="L16" s="13">
        <v>814.90267021169939</v>
      </c>
      <c r="M16" s="13">
        <v>824.03295584624027</v>
      </c>
      <c r="N16" s="13">
        <v>942.90708343987467</v>
      </c>
      <c r="O16" s="13">
        <v>911.41516212037016</v>
      </c>
    </row>
    <row r="17" spans="1:15" ht="17.25" x14ac:dyDescent="0.25">
      <c r="A17" s="15" t="s">
        <v>11</v>
      </c>
      <c r="B17" s="17">
        <f t="shared" ref="B17:M17" si="2">+SUM(B15:B16)</f>
        <v>19589.249995039085</v>
      </c>
      <c r="C17" s="17">
        <f t="shared" si="2"/>
        <v>20172.050364666946</v>
      </c>
      <c r="D17" s="17">
        <f t="shared" si="2"/>
        <v>20161.607615906083</v>
      </c>
      <c r="E17" s="17">
        <f t="shared" si="2"/>
        <v>19684.944842632405</v>
      </c>
      <c r="F17" s="17">
        <f t="shared" si="2"/>
        <v>20368.383411524526</v>
      </c>
      <c r="G17" s="17">
        <f t="shared" si="2"/>
        <v>20257.550766525554</v>
      </c>
      <c r="H17" s="17">
        <f t="shared" si="2"/>
        <v>17698.852552002871</v>
      </c>
      <c r="I17" s="17">
        <f t="shared" si="2"/>
        <v>18392.51157645549</v>
      </c>
      <c r="J17" s="17">
        <f t="shared" si="2"/>
        <v>18063.64643819401</v>
      </c>
      <c r="K17" s="17">
        <f t="shared" si="2"/>
        <v>17165.307228533475</v>
      </c>
      <c r="L17" s="17">
        <f t="shared" si="2"/>
        <v>17682.048701579744</v>
      </c>
      <c r="M17" s="17">
        <f t="shared" si="2"/>
        <v>18614.159536518855</v>
      </c>
      <c r="N17" s="17">
        <f t="shared" ref="N17:O17" si="3">+SUM(N15:N16)</f>
        <v>19527.525307862856</v>
      </c>
      <c r="O17" s="17">
        <f t="shared" si="3"/>
        <v>20086.577870831268</v>
      </c>
    </row>
    <row r="18" spans="1:15" ht="17.25" x14ac:dyDescent="0.25">
      <c r="A18" s="15" t="s">
        <v>12</v>
      </c>
      <c r="B18" s="16">
        <v>2589.595002913959</v>
      </c>
      <c r="C18" s="16">
        <v>2413.9928518346551</v>
      </c>
      <c r="D18" s="16">
        <v>3249.7011047479009</v>
      </c>
      <c r="E18" s="16">
        <v>2395.2796136434449</v>
      </c>
      <c r="F18" s="16">
        <v>2288.3805809769492</v>
      </c>
      <c r="G18" s="16">
        <v>2265.6109936145831</v>
      </c>
      <c r="H18" s="16">
        <v>2388.6025108721651</v>
      </c>
      <c r="I18" s="16">
        <v>2570.4861557507479</v>
      </c>
      <c r="J18" s="16">
        <v>2636.7753381481612</v>
      </c>
      <c r="K18" s="16">
        <v>2688.6859320675558</v>
      </c>
      <c r="L18" s="16">
        <v>2663.0761534123744</v>
      </c>
      <c r="M18" s="16">
        <v>2899.038580696702</v>
      </c>
      <c r="N18" s="16">
        <v>2827.9022897120067</v>
      </c>
      <c r="O18" s="16">
        <v>2961.137399545381</v>
      </c>
    </row>
    <row r="19" spans="1:15" ht="17.25" x14ac:dyDescent="0.25">
      <c r="A19" s="15" t="s">
        <v>13</v>
      </c>
      <c r="B19" s="16">
        <v>1776.8721309679997</v>
      </c>
      <c r="C19" s="16">
        <v>1815.1451309679999</v>
      </c>
      <c r="D19" s="16">
        <v>1853.4206972900001</v>
      </c>
      <c r="E19" s="16">
        <v>1891.6919804519998</v>
      </c>
      <c r="F19" s="16">
        <v>1933.336144782</v>
      </c>
      <c r="G19" s="16">
        <v>1978.6798083369999</v>
      </c>
      <c r="H19" s="16">
        <v>2022.1758594760001</v>
      </c>
      <c r="I19" s="16">
        <v>2072.6744626780001</v>
      </c>
      <c r="J19" s="16">
        <v>2117.7446271809999</v>
      </c>
      <c r="K19" s="16">
        <v>2174.8662379959997</v>
      </c>
      <c r="L19" s="16">
        <v>2220.7045884789995</v>
      </c>
      <c r="M19" s="16">
        <v>2282.6108942410001</v>
      </c>
      <c r="N19" s="16">
        <v>2334.6214722520003</v>
      </c>
      <c r="O19" s="16">
        <v>2409.6561196570001</v>
      </c>
    </row>
    <row r="20" spans="1:15" ht="17.25" x14ac:dyDescent="0.25">
      <c r="A20" s="18" t="s">
        <v>14</v>
      </c>
      <c r="B20" s="12">
        <v>-9.5999905624921666E-10</v>
      </c>
      <c r="C20" s="12">
        <v>0.22446647002000425</v>
      </c>
      <c r="D20" s="12">
        <v>4.9540872000034138E-4</v>
      </c>
      <c r="E20" s="12">
        <v>1.761950000059187E-6</v>
      </c>
      <c r="F20" s="12">
        <v>6.9886434625005725E-2</v>
      </c>
      <c r="G20" s="12">
        <v>-2.5879990062094292E-9</v>
      </c>
      <c r="H20" s="12">
        <v>4.9999237060546875E-11</v>
      </c>
      <c r="I20" s="12">
        <v>-1.4328984830856323E-5</v>
      </c>
      <c r="J20" s="12">
        <v>-1.009998321533203E-9</v>
      </c>
      <c r="K20" s="12">
        <v>1.0500106811523438E-9</v>
      </c>
      <c r="L20" s="12">
        <v>6.0000228881835932E-10</v>
      </c>
      <c r="M20" s="12">
        <v>9.0000152587890625E-10</v>
      </c>
      <c r="N20" s="12">
        <v>1.4586595987189821</v>
      </c>
      <c r="O20" s="12">
        <v>9.1568301457567725E-2</v>
      </c>
    </row>
    <row r="21" spans="1:15" ht="17.25" x14ac:dyDescent="0.25">
      <c r="A21" s="19" t="s">
        <v>15</v>
      </c>
      <c r="B21" s="20">
        <f t="shared" ref="B21:O21" si="4">+B14+B17+B18+B19-B20</f>
        <v>31579.740371511718</v>
      </c>
      <c r="C21" s="20">
        <f t="shared" si="4"/>
        <v>30333.817347345957</v>
      </c>
      <c r="D21" s="20">
        <f t="shared" si="4"/>
        <v>31336.645170734941</v>
      </c>
      <c r="E21" s="20">
        <f t="shared" si="4"/>
        <v>29580.068821175628</v>
      </c>
      <c r="F21" s="20">
        <f t="shared" si="4"/>
        <v>30517.9094131772</v>
      </c>
      <c r="G21" s="20">
        <f t="shared" si="4"/>
        <v>29279.205887043296</v>
      </c>
      <c r="H21" s="20">
        <f t="shared" si="4"/>
        <v>27056.009949228039</v>
      </c>
      <c r="I21" s="20">
        <f t="shared" si="4"/>
        <v>27629.397137562937</v>
      </c>
      <c r="J21" s="20">
        <f t="shared" si="4"/>
        <v>27881.185593908922</v>
      </c>
      <c r="K21" s="20">
        <f t="shared" si="4"/>
        <v>27024.645898706603</v>
      </c>
      <c r="L21" s="20">
        <f t="shared" si="4"/>
        <v>27351.963660677833</v>
      </c>
      <c r="M21" s="20">
        <f t="shared" si="4"/>
        <v>28923.896043173532</v>
      </c>
      <c r="N21" s="20">
        <f t="shared" si="4"/>
        <v>30457.502463575343</v>
      </c>
      <c r="O21" s="20">
        <f t="shared" si="4"/>
        <v>30470.714147361108</v>
      </c>
    </row>
    <row r="22" spans="1:15" ht="5.25" customHeight="1" x14ac:dyDescent="0.25">
      <c r="A22" s="15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7.25" x14ac:dyDescent="0.25">
      <c r="A23" s="22" t="s">
        <v>16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7.25" x14ac:dyDescent="0.25">
      <c r="A24" s="23" t="s">
        <v>17</v>
      </c>
      <c r="B24" s="12">
        <f t="shared" ref="B24:O24" si="5">+B25+B26</f>
        <v>77694.30032763195</v>
      </c>
      <c r="C24" s="12">
        <f t="shared" si="5"/>
        <v>80756.288928629147</v>
      </c>
      <c r="D24" s="12">
        <f t="shared" si="5"/>
        <v>87115.023581511079</v>
      </c>
      <c r="E24" s="12">
        <f t="shared" si="5"/>
        <v>89498.147571379537</v>
      </c>
      <c r="F24" s="12">
        <f t="shared" si="5"/>
        <v>87931.598028344262</v>
      </c>
      <c r="G24" s="12">
        <f t="shared" si="5"/>
        <v>88952.894837907836</v>
      </c>
      <c r="H24" s="12">
        <f t="shared" si="5"/>
        <v>88318.769309129799</v>
      </c>
      <c r="I24" s="12">
        <f t="shared" si="5"/>
        <v>93149.211318654663</v>
      </c>
      <c r="J24" s="12">
        <f t="shared" si="5"/>
        <v>93829.574611085613</v>
      </c>
      <c r="K24" s="12">
        <f t="shared" si="5"/>
        <v>97787.78496331835</v>
      </c>
      <c r="L24" s="12">
        <f t="shared" si="5"/>
        <v>95658.779185133448</v>
      </c>
      <c r="M24" s="12">
        <f t="shared" si="5"/>
        <v>99428.894198778144</v>
      </c>
      <c r="N24" s="12">
        <f t="shared" si="5"/>
        <v>97083.254339929219</v>
      </c>
      <c r="O24" s="12">
        <f t="shared" si="5"/>
        <v>96790.232886876242</v>
      </c>
    </row>
    <row r="25" spans="1:15" ht="17.25" x14ac:dyDescent="0.25">
      <c r="A25" s="24" t="s">
        <v>17</v>
      </c>
      <c r="B25" s="12">
        <v>74736.637064776747</v>
      </c>
      <c r="C25" s="12">
        <v>78186.164382767223</v>
      </c>
      <c r="D25" s="12">
        <v>84534.293313337213</v>
      </c>
      <c r="E25" s="12">
        <v>85413.16558377663</v>
      </c>
      <c r="F25" s="12">
        <v>85032.012852373693</v>
      </c>
      <c r="G25" s="12">
        <v>85805.374071185433</v>
      </c>
      <c r="H25" s="12">
        <v>85071.515371375208</v>
      </c>
      <c r="I25" s="12">
        <v>89579.622965875649</v>
      </c>
      <c r="J25" s="12">
        <v>88730.31158459108</v>
      </c>
      <c r="K25" s="12">
        <v>91519.325483069726</v>
      </c>
      <c r="L25" s="12">
        <v>90797.073095851447</v>
      </c>
      <c r="M25" s="12">
        <v>92149.846789617324</v>
      </c>
      <c r="N25" s="12">
        <v>91082.739738932534</v>
      </c>
      <c r="O25" s="12">
        <v>91600.442476419354</v>
      </c>
    </row>
    <row r="26" spans="1:15" ht="17.25" x14ac:dyDescent="0.25">
      <c r="A26" s="24" t="s">
        <v>18</v>
      </c>
      <c r="B26" s="12">
        <v>2957.6632628552024</v>
      </c>
      <c r="C26" s="12">
        <v>2570.124545861921</v>
      </c>
      <c r="D26" s="12">
        <v>2580.7302681738597</v>
      </c>
      <c r="E26" s="12">
        <v>4084.9819876029028</v>
      </c>
      <c r="F26" s="12">
        <v>2899.5851759705688</v>
      </c>
      <c r="G26" s="12">
        <v>3147.5207667223954</v>
      </c>
      <c r="H26" s="12">
        <v>3247.2539377545909</v>
      </c>
      <c r="I26" s="12">
        <v>3569.5883527790206</v>
      </c>
      <c r="J26" s="12">
        <v>5099.2630264945255</v>
      </c>
      <c r="K26" s="12">
        <v>6268.4594802486245</v>
      </c>
      <c r="L26" s="12">
        <v>4861.7060892819945</v>
      </c>
      <c r="M26" s="12">
        <v>7279.0474091608176</v>
      </c>
      <c r="N26" s="12">
        <v>6000.5146009966911</v>
      </c>
      <c r="O26" s="12">
        <v>5189.7904104568888</v>
      </c>
    </row>
    <row r="27" spans="1:15" ht="17.25" x14ac:dyDescent="0.25">
      <c r="A27" s="23" t="s">
        <v>19</v>
      </c>
      <c r="B27" s="12">
        <v>35394.551199119182</v>
      </c>
      <c r="C27" s="12">
        <v>36898.874462501961</v>
      </c>
      <c r="D27" s="12">
        <v>40545.022356214962</v>
      </c>
      <c r="E27" s="12">
        <v>42230.508678715087</v>
      </c>
      <c r="F27" s="12">
        <v>42214.659409309839</v>
      </c>
      <c r="G27" s="12">
        <v>43224.030706208985</v>
      </c>
      <c r="H27" s="12">
        <v>44663.296168569032</v>
      </c>
      <c r="I27" s="12">
        <v>46927.997246674706</v>
      </c>
      <c r="J27" s="12">
        <v>46854.17629606017</v>
      </c>
      <c r="K27" s="12">
        <v>48393.215143804518</v>
      </c>
      <c r="L27" s="12">
        <v>48781.710026454784</v>
      </c>
      <c r="M27" s="12">
        <v>50382.894652592622</v>
      </c>
      <c r="N27" s="12">
        <v>49655.214905453424</v>
      </c>
      <c r="O27" s="12">
        <v>51307.909738933035</v>
      </c>
    </row>
    <row r="28" spans="1:15" ht="17.25" x14ac:dyDescent="0.25">
      <c r="A28" s="23" t="s">
        <v>20</v>
      </c>
      <c r="B28" s="12">
        <v>10580.989070396914</v>
      </c>
      <c r="C28" s="12">
        <v>11007.019468278393</v>
      </c>
      <c r="D28" s="12">
        <v>12748.426992163098</v>
      </c>
      <c r="E28" s="12">
        <v>13418.078867792694</v>
      </c>
      <c r="F28" s="12">
        <v>13338.47732433694</v>
      </c>
      <c r="G28" s="12">
        <v>13556.32464095397</v>
      </c>
      <c r="H28" s="12">
        <v>13937.345685327966</v>
      </c>
      <c r="I28" s="12">
        <v>14683.537055057197</v>
      </c>
      <c r="J28" s="12">
        <v>14613.914810287124</v>
      </c>
      <c r="K28" s="12">
        <v>15390.854204868274</v>
      </c>
      <c r="L28" s="12">
        <v>15418.588486256745</v>
      </c>
      <c r="M28" s="12">
        <v>16151.299270795644</v>
      </c>
      <c r="N28" s="12">
        <v>15823.547526886678</v>
      </c>
      <c r="O28" s="12">
        <v>16725.891751031959</v>
      </c>
    </row>
    <row r="29" spans="1:15" ht="17.25" x14ac:dyDescent="0.25">
      <c r="A29" s="23" t="s">
        <v>21</v>
      </c>
      <c r="B29" s="12">
        <v>372.67284574299003</v>
      </c>
      <c r="C29" s="12">
        <v>382.92457253484002</v>
      </c>
      <c r="D29" s="12">
        <v>391.74782059105996</v>
      </c>
      <c r="E29" s="12">
        <v>399.26185251838001</v>
      </c>
      <c r="F29" s="12">
        <v>394.50811268091866</v>
      </c>
      <c r="G29" s="12">
        <v>394.24840389638871</v>
      </c>
      <c r="H29" s="12">
        <v>396.91911257964199</v>
      </c>
      <c r="I29" s="12">
        <v>399.43095590752984</v>
      </c>
      <c r="J29" s="12">
        <v>396.06380853608999</v>
      </c>
      <c r="K29" s="12">
        <v>404.56171306349955</v>
      </c>
      <c r="L29" s="12">
        <v>404.68761000226954</v>
      </c>
      <c r="M29" s="12">
        <v>409.68811660894937</v>
      </c>
      <c r="N29" s="12">
        <v>411.30326327178011</v>
      </c>
      <c r="O29" s="12">
        <v>410.70998270582993</v>
      </c>
    </row>
    <row r="30" spans="1:15" ht="17.25" x14ac:dyDescent="0.25">
      <c r="A30" s="15" t="s">
        <v>22</v>
      </c>
      <c r="B30" s="16">
        <f t="shared" ref="B30:O30" si="6">+SUM(B27:B29,B24)</f>
        <v>124042.51344289104</v>
      </c>
      <c r="C30" s="16">
        <f t="shared" si="6"/>
        <v>129045.10743194434</v>
      </c>
      <c r="D30" s="16">
        <f t="shared" si="6"/>
        <v>140800.22075048019</v>
      </c>
      <c r="E30" s="16">
        <f t="shared" si="6"/>
        <v>145545.99697040569</v>
      </c>
      <c r="F30" s="16">
        <f t="shared" si="6"/>
        <v>143879.24287467197</v>
      </c>
      <c r="G30" s="16">
        <f t="shared" si="6"/>
        <v>146127.4985889672</v>
      </c>
      <c r="H30" s="16">
        <f t="shared" si="6"/>
        <v>147316.33027560642</v>
      </c>
      <c r="I30" s="16">
        <f t="shared" si="6"/>
        <v>155160.17657629409</v>
      </c>
      <c r="J30" s="16">
        <f t="shared" si="6"/>
        <v>155693.72952596901</v>
      </c>
      <c r="K30" s="16">
        <f t="shared" si="6"/>
        <v>161976.41602505464</v>
      </c>
      <c r="L30" s="16">
        <f t="shared" si="6"/>
        <v>160263.76530784724</v>
      </c>
      <c r="M30" s="16">
        <f t="shared" si="6"/>
        <v>166372.77623877535</v>
      </c>
      <c r="N30" s="16">
        <f t="shared" si="6"/>
        <v>162973.32003554108</v>
      </c>
      <c r="O30" s="16">
        <f t="shared" si="6"/>
        <v>165234.74435954707</v>
      </c>
    </row>
    <row r="31" spans="1:15" ht="17.25" x14ac:dyDescent="0.25">
      <c r="A31" s="25" t="s">
        <v>23</v>
      </c>
      <c r="B31" s="12">
        <v>-3251.1198506487563</v>
      </c>
      <c r="C31" s="12">
        <v>-3413.5526196724509</v>
      </c>
      <c r="D31" s="12">
        <v>-3518.0688893184356</v>
      </c>
      <c r="E31" s="12">
        <v>-3718.3237549636588</v>
      </c>
      <c r="F31" s="12">
        <v>-3814.6599431472632</v>
      </c>
      <c r="G31" s="12">
        <v>-3840.8186374225988</v>
      </c>
      <c r="H31" s="12">
        <v>-4024.5623988335788</v>
      </c>
      <c r="I31" s="12">
        <v>-4261.444174145302</v>
      </c>
      <c r="J31" s="12">
        <v>-4389.7003061964479</v>
      </c>
      <c r="K31" s="12">
        <v>-4876.0986829577523</v>
      </c>
      <c r="L31" s="12">
        <v>-5243.8846242627624</v>
      </c>
      <c r="M31" s="12">
        <v>-5618.4809129227333</v>
      </c>
      <c r="N31" s="12">
        <v>-6873.7582324927189</v>
      </c>
      <c r="O31" s="12">
        <v>-6929.0399020705645</v>
      </c>
    </row>
    <row r="32" spans="1:15" ht="17.25" x14ac:dyDescent="0.25">
      <c r="A32" s="19" t="s">
        <v>24</v>
      </c>
      <c r="B32" s="26">
        <f t="shared" ref="B32:O32" si="7">+B30+B31</f>
        <v>120791.39359224228</v>
      </c>
      <c r="C32" s="26">
        <f t="shared" si="7"/>
        <v>125631.55481227189</v>
      </c>
      <c r="D32" s="26">
        <f t="shared" si="7"/>
        <v>137282.15186116175</v>
      </c>
      <c r="E32" s="26">
        <f t="shared" si="7"/>
        <v>141827.67321544202</v>
      </c>
      <c r="F32" s="26">
        <f t="shared" si="7"/>
        <v>140064.5829315247</v>
      </c>
      <c r="G32" s="26">
        <f t="shared" si="7"/>
        <v>142286.67995154459</v>
      </c>
      <c r="H32" s="26">
        <f t="shared" si="7"/>
        <v>143291.76787677285</v>
      </c>
      <c r="I32" s="26">
        <f t="shared" si="7"/>
        <v>150898.7324021488</v>
      </c>
      <c r="J32" s="26">
        <f t="shared" si="7"/>
        <v>151304.02921977258</v>
      </c>
      <c r="K32" s="26">
        <f t="shared" si="7"/>
        <v>157100.31734209688</v>
      </c>
      <c r="L32" s="26">
        <f t="shared" si="7"/>
        <v>155019.88068358449</v>
      </c>
      <c r="M32" s="26">
        <f t="shared" si="7"/>
        <v>160754.29532585261</v>
      </c>
      <c r="N32" s="26">
        <f t="shared" si="7"/>
        <v>156099.56180304836</v>
      </c>
      <c r="O32" s="26">
        <f t="shared" si="7"/>
        <v>158305.7044574765</v>
      </c>
    </row>
    <row r="33" spans="1:15" ht="5.25" customHeight="1" x14ac:dyDescent="0.25">
      <c r="A33" s="15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ht="17.25" x14ac:dyDescent="0.25">
      <c r="A34" s="10" t="s">
        <v>25</v>
      </c>
      <c r="B34" s="16">
        <v>2692.1876849750811</v>
      </c>
      <c r="C34" s="16">
        <v>1980.5884714414058</v>
      </c>
      <c r="D34" s="16">
        <v>2440.5403877359527</v>
      </c>
      <c r="E34" s="16">
        <v>3202.2213972352884</v>
      </c>
      <c r="F34" s="16">
        <v>3428.4081054071553</v>
      </c>
      <c r="G34" s="16">
        <v>3243.8830125089312</v>
      </c>
      <c r="H34" s="16">
        <v>3520.5702825485077</v>
      </c>
      <c r="I34" s="16">
        <v>3524.5937598889345</v>
      </c>
      <c r="J34" s="16">
        <v>3557.6702585636581</v>
      </c>
      <c r="K34" s="16">
        <v>3660.8927533718324</v>
      </c>
      <c r="L34" s="16">
        <v>3780.9813953048852</v>
      </c>
      <c r="M34" s="16">
        <v>4239.2724387717144</v>
      </c>
      <c r="N34" s="16">
        <v>4429.8000080524689</v>
      </c>
      <c r="O34" s="16">
        <v>4290.8398454757298</v>
      </c>
    </row>
    <row r="35" spans="1:15" ht="17.25" x14ac:dyDescent="0.25">
      <c r="A35" s="10" t="s">
        <v>26</v>
      </c>
      <c r="B35" s="16">
        <v>40.8795260105436</v>
      </c>
      <c r="C35" s="16">
        <v>41.381739641876806</v>
      </c>
      <c r="D35" s="16">
        <v>38.604154157507502</v>
      </c>
      <c r="E35" s="16">
        <v>33.689727212385897</v>
      </c>
      <c r="F35" s="16">
        <v>362.73665122264617</v>
      </c>
      <c r="G35" s="16">
        <v>422.23349395784351</v>
      </c>
      <c r="H35" s="16">
        <v>384.87274296815036</v>
      </c>
      <c r="I35" s="16">
        <v>128.4785853069661</v>
      </c>
      <c r="J35" s="16">
        <v>211.99958884357</v>
      </c>
      <c r="K35" s="16">
        <v>71.769944442229985</v>
      </c>
      <c r="L35" s="16">
        <v>112.92383070166329</v>
      </c>
      <c r="M35" s="16">
        <v>55.261467560680003</v>
      </c>
      <c r="N35" s="16">
        <v>182.42513679027999</v>
      </c>
      <c r="O35" s="16">
        <v>85.559359115470002</v>
      </c>
    </row>
    <row r="36" spans="1:15" ht="17.25" x14ac:dyDescent="0.25">
      <c r="A36" s="10" t="s">
        <v>27</v>
      </c>
      <c r="B36" s="16">
        <v>240.28774663982048</v>
      </c>
      <c r="C36" s="16">
        <v>241.17751940490945</v>
      </c>
      <c r="D36" s="16">
        <v>244.51973274124799</v>
      </c>
      <c r="E36" s="16">
        <v>199.47513401702099</v>
      </c>
      <c r="F36" s="16">
        <v>154.60362379038486</v>
      </c>
      <c r="G36" s="16">
        <v>156.68940361940778</v>
      </c>
      <c r="H36" s="16">
        <v>195.66686708917916</v>
      </c>
      <c r="I36" s="16">
        <v>259.52696901605191</v>
      </c>
      <c r="J36" s="16">
        <v>240.93748858626074</v>
      </c>
      <c r="K36" s="16">
        <v>229.67008719140898</v>
      </c>
      <c r="L36" s="16">
        <v>166.88563905751917</v>
      </c>
      <c r="M36" s="16">
        <v>101.38189652398233</v>
      </c>
      <c r="N36" s="16">
        <v>89.486089231291345</v>
      </c>
      <c r="O36" s="16">
        <v>104.8303664376942</v>
      </c>
    </row>
    <row r="37" spans="1:15" ht="17.25" x14ac:dyDescent="0.25">
      <c r="A37" s="10" t="s">
        <v>28</v>
      </c>
      <c r="B37" s="16">
        <v>737.64277929311993</v>
      </c>
      <c r="C37" s="16">
        <v>920.77471204428377</v>
      </c>
      <c r="D37" s="16">
        <v>904.13196901277001</v>
      </c>
      <c r="E37" s="16">
        <v>927.59911164784432</v>
      </c>
      <c r="F37" s="16">
        <v>875.79453349906578</v>
      </c>
      <c r="G37" s="16">
        <v>1009.6664594719056</v>
      </c>
      <c r="H37" s="16">
        <v>1006.0873049321119</v>
      </c>
      <c r="I37" s="16">
        <v>1146.6466820359833</v>
      </c>
      <c r="J37" s="16">
        <v>1134.5320783075711</v>
      </c>
      <c r="K37" s="16">
        <v>1122.3621510779501</v>
      </c>
      <c r="L37" s="16">
        <v>1154.5830013522823</v>
      </c>
      <c r="M37" s="16">
        <v>1043.0138760496909</v>
      </c>
      <c r="N37" s="16">
        <v>942.37116107243071</v>
      </c>
      <c r="O37" s="16">
        <v>986.03126847865326</v>
      </c>
    </row>
    <row r="38" spans="1:15" ht="5.25" customHeight="1" x14ac:dyDescent="0.25">
      <c r="A38" s="10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ht="17.25" x14ac:dyDescent="0.25">
      <c r="A39" s="14" t="s">
        <v>29</v>
      </c>
      <c r="B39" s="12">
        <v>5347.7153685451076</v>
      </c>
      <c r="C39" s="12">
        <v>5340.072856198376</v>
      </c>
      <c r="D39" s="12">
        <v>5696.2986890552302</v>
      </c>
      <c r="E39" s="12">
        <v>5735.5896876211655</v>
      </c>
      <c r="F39" s="12">
        <v>5774.5628480882124</v>
      </c>
      <c r="G39" s="12">
        <v>5903.1622888357215</v>
      </c>
      <c r="H39" s="12">
        <v>5993.310899191978</v>
      </c>
      <c r="I39" s="12">
        <v>5899.2491227991322</v>
      </c>
      <c r="J39" s="12">
        <v>5738.0202062049266</v>
      </c>
      <c r="K39" s="12">
        <v>5786.9734168992754</v>
      </c>
      <c r="L39" s="12">
        <v>5749.3185570470068</v>
      </c>
      <c r="M39" s="12">
        <v>5799.9969562802116</v>
      </c>
      <c r="N39" s="12">
        <v>5576.3530669880047</v>
      </c>
      <c r="O39" s="12">
        <v>5573.162034475914</v>
      </c>
    </row>
    <row r="40" spans="1:15" ht="17.25" x14ac:dyDescent="0.25">
      <c r="A40" s="14" t="s">
        <v>30</v>
      </c>
      <c r="B40" s="12">
        <v>383.75370449115104</v>
      </c>
      <c r="C40" s="12">
        <v>371.00628001488798</v>
      </c>
      <c r="D40" s="12">
        <v>369.52782767407803</v>
      </c>
      <c r="E40" s="12">
        <v>538.24577178709501</v>
      </c>
      <c r="F40" s="12">
        <v>550.64849356431898</v>
      </c>
      <c r="G40" s="12">
        <v>560.35554937476002</v>
      </c>
      <c r="H40" s="12">
        <v>567.19427788725602</v>
      </c>
      <c r="I40" s="12">
        <v>612.263264291366</v>
      </c>
      <c r="J40" s="12">
        <v>633.9286497878561</v>
      </c>
      <c r="K40" s="12">
        <v>690.9177195787662</v>
      </c>
      <c r="L40" s="12">
        <v>764.29779852748618</v>
      </c>
      <c r="M40" s="12">
        <v>787.86979374687098</v>
      </c>
      <c r="N40" s="12">
        <v>803.48395656057585</v>
      </c>
      <c r="O40" s="12">
        <v>813.17718974880097</v>
      </c>
    </row>
    <row r="41" spans="1:15" ht="17.25" x14ac:dyDescent="0.25">
      <c r="A41" s="14" t="s">
        <v>31</v>
      </c>
      <c r="B41" s="12">
        <v>210.13048028699998</v>
      </c>
      <c r="C41" s="12">
        <v>215.03055686699997</v>
      </c>
      <c r="D41" s="12">
        <v>223.49450565999999</v>
      </c>
      <c r="E41" s="12">
        <v>240.21201133300201</v>
      </c>
      <c r="F41" s="12">
        <v>246.79426720510199</v>
      </c>
      <c r="G41" s="12">
        <v>266.339242580102</v>
      </c>
      <c r="H41" s="12">
        <v>275.95907465310199</v>
      </c>
      <c r="I41" s="12">
        <v>48.002466407002196</v>
      </c>
      <c r="J41" s="12">
        <v>58.975081490999997</v>
      </c>
      <c r="K41" s="12">
        <v>61.745029435999996</v>
      </c>
      <c r="L41" s="12">
        <v>65.779609710999992</v>
      </c>
      <c r="M41" s="12">
        <v>66.138995488000006</v>
      </c>
      <c r="N41" s="12">
        <v>69.520957578999997</v>
      </c>
      <c r="O41" s="12">
        <v>75.092502917999994</v>
      </c>
    </row>
    <row r="42" spans="1:15" ht="17.25" x14ac:dyDescent="0.25">
      <c r="A42" s="19" t="s">
        <v>32</v>
      </c>
      <c r="B42" s="26">
        <f t="shared" ref="B42:M42" si="8">+SUM(B39:B41)</f>
        <v>5941.599553323259</v>
      </c>
      <c r="C42" s="26">
        <f t="shared" si="8"/>
        <v>5926.1096930802642</v>
      </c>
      <c r="D42" s="26">
        <f t="shared" si="8"/>
        <v>6289.3210223893084</v>
      </c>
      <c r="E42" s="26">
        <f t="shared" si="8"/>
        <v>6514.0474707412623</v>
      </c>
      <c r="F42" s="26">
        <f t="shared" si="8"/>
        <v>6572.0056088576339</v>
      </c>
      <c r="G42" s="26">
        <f t="shared" si="8"/>
        <v>6729.8570807905835</v>
      </c>
      <c r="H42" s="26">
        <f t="shared" si="8"/>
        <v>6836.4642517323364</v>
      </c>
      <c r="I42" s="26">
        <f t="shared" si="8"/>
        <v>6559.5148534975006</v>
      </c>
      <c r="J42" s="26">
        <f t="shared" si="8"/>
        <v>6430.9239374837834</v>
      </c>
      <c r="K42" s="26">
        <f t="shared" si="8"/>
        <v>6539.6361659140412</v>
      </c>
      <c r="L42" s="26">
        <f t="shared" si="8"/>
        <v>6579.3959652854937</v>
      </c>
      <c r="M42" s="26">
        <f t="shared" si="8"/>
        <v>6654.0057455150818</v>
      </c>
      <c r="N42" s="26">
        <f t="shared" ref="N42:O42" si="9">+SUM(N39:N41)</f>
        <v>6449.3579811275813</v>
      </c>
      <c r="O42" s="26">
        <f t="shared" si="9"/>
        <v>6461.4317271427144</v>
      </c>
    </row>
    <row r="43" spans="1:15" ht="5.25" customHeight="1" x14ac:dyDescent="0.25">
      <c r="A43" s="15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ht="17.25" x14ac:dyDescent="0.25">
      <c r="A44" s="14" t="s">
        <v>33</v>
      </c>
      <c r="B44" s="12">
        <v>6190.5596081712602</v>
      </c>
      <c r="C44" s="12">
        <v>6191.0618315090924</v>
      </c>
      <c r="D44" s="12">
        <v>6959.8000117888396</v>
      </c>
      <c r="E44" s="12">
        <v>7055.975312661104</v>
      </c>
      <c r="F44" s="12">
        <v>6825.8753305491391</v>
      </c>
      <c r="G44" s="12">
        <v>6696.5704106952689</v>
      </c>
      <c r="H44" s="12">
        <v>6635.4048689071196</v>
      </c>
      <c r="I44" s="12">
        <v>6824.9347765842695</v>
      </c>
      <c r="J44" s="12">
        <v>6644.0305771943295</v>
      </c>
      <c r="K44" s="12">
        <v>6903.0532131969994</v>
      </c>
      <c r="L44" s="12">
        <v>6724.3172246394388</v>
      </c>
      <c r="M44" s="12">
        <v>6901.056457129569</v>
      </c>
      <c r="N44" s="12">
        <v>6581.2767828483702</v>
      </c>
      <c r="O44" s="12">
        <v>6817.4703583952796</v>
      </c>
    </row>
    <row r="45" spans="1:15" ht="17.25" x14ac:dyDescent="0.25">
      <c r="A45" s="14" t="s">
        <v>34</v>
      </c>
      <c r="B45" s="12">
        <v>1868.0682392717899</v>
      </c>
      <c r="C45" s="12">
        <v>1898.29361303154</v>
      </c>
      <c r="D45" s="12">
        <v>2204.7669999999998</v>
      </c>
      <c r="E45" s="12">
        <v>2390.7011692812698</v>
      </c>
      <c r="F45" s="12">
        <v>2453.3215257382699</v>
      </c>
      <c r="G45" s="12">
        <v>2415.0978885952736</v>
      </c>
      <c r="H45" s="12">
        <v>2453.4354120142739</v>
      </c>
      <c r="I45" s="12">
        <v>2805.3141221909796</v>
      </c>
      <c r="J45" s="12">
        <v>2816.1747063659795</v>
      </c>
      <c r="K45" s="12">
        <v>2883.7336228979798</v>
      </c>
      <c r="L45" s="12">
        <v>2952.2931633719795</v>
      </c>
      <c r="M45" s="12">
        <v>3114.1666867219797</v>
      </c>
      <c r="N45" s="12">
        <v>3221.2531381867998</v>
      </c>
      <c r="O45" s="12">
        <v>3493.2625148906</v>
      </c>
    </row>
    <row r="46" spans="1:15" ht="17.25" x14ac:dyDescent="0.25">
      <c r="A46" s="14" t="s">
        <v>35</v>
      </c>
      <c r="B46" s="12">
        <v>421.63176144139521</v>
      </c>
      <c r="C46" s="12">
        <v>452.87117584432139</v>
      </c>
      <c r="D46" s="12">
        <v>409.33486014908971</v>
      </c>
      <c r="E46" s="12">
        <v>612.89137410756337</v>
      </c>
      <c r="F46" s="12">
        <v>635.48615724058607</v>
      </c>
      <c r="G46" s="12">
        <v>688.25659707927628</v>
      </c>
      <c r="H46" s="12">
        <v>717.62776186277347</v>
      </c>
      <c r="I46" s="12">
        <v>735.04349069699356</v>
      </c>
      <c r="J46" s="12">
        <v>756.86990692932125</v>
      </c>
      <c r="K46" s="12">
        <v>786.6685056228024</v>
      </c>
      <c r="L46" s="12">
        <v>803.93166016868986</v>
      </c>
      <c r="M46" s="12">
        <v>848.68077810520651</v>
      </c>
      <c r="N46" s="12">
        <v>850.98754263357364</v>
      </c>
      <c r="O46" s="12">
        <v>915.33712288348829</v>
      </c>
    </row>
    <row r="47" spans="1:15" ht="17.25" x14ac:dyDescent="0.25">
      <c r="A47" s="19" t="s">
        <v>36</v>
      </c>
      <c r="B47" s="26">
        <f t="shared" ref="B47:M47" si="10">+SUM(B44:B46)</f>
        <v>8480.2596088844457</v>
      </c>
      <c r="C47" s="26">
        <f t="shared" si="10"/>
        <v>8542.226620384954</v>
      </c>
      <c r="D47" s="26">
        <f t="shared" si="10"/>
        <v>9573.9018719379292</v>
      </c>
      <c r="E47" s="26">
        <f t="shared" si="10"/>
        <v>10059.567856049936</v>
      </c>
      <c r="F47" s="26">
        <f t="shared" si="10"/>
        <v>9914.6830135279961</v>
      </c>
      <c r="G47" s="26">
        <f t="shared" si="10"/>
        <v>9799.9248963698192</v>
      </c>
      <c r="H47" s="26">
        <f t="shared" si="10"/>
        <v>9806.4680427841668</v>
      </c>
      <c r="I47" s="26">
        <f t="shared" si="10"/>
        <v>10365.292389472243</v>
      </c>
      <c r="J47" s="26">
        <f t="shared" si="10"/>
        <v>10217.075190489631</v>
      </c>
      <c r="K47" s="26">
        <f t="shared" si="10"/>
        <v>10573.455341717781</v>
      </c>
      <c r="L47" s="26">
        <f t="shared" si="10"/>
        <v>10480.542048180108</v>
      </c>
      <c r="M47" s="26">
        <f t="shared" si="10"/>
        <v>10863.903921956755</v>
      </c>
      <c r="N47" s="26">
        <f t="shared" ref="N47:O47" si="11">+SUM(N44:N46)</f>
        <v>10653.517463668742</v>
      </c>
      <c r="O47" s="26">
        <f t="shared" si="11"/>
        <v>11226.069996169368</v>
      </c>
    </row>
    <row r="48" spans="1:15" ht="5.25" customHeight="1" x14ac:dyDescent="0.25">
      <c r="A48" s="15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7.25" x14ac:dyDescent="0.25">
      <c r="A49" s="14" t="s">
        <v>37</v>
      </c>
      <c r="B49" s="12">
        <v>425.25518219361891</v>
      </c>
      <c r="C49" s="12">
        <v>996.99989278799467</v>
      </c>
      <c r="D49" s="12">
        <v>1221.2583002305771</v>
      </c>
      <c r="E49" s="12">
        <v>564.72676745578553</v>
      </c>
      <c r="F49" s="12">
        <v>476.30717648246775</v>
      </c>
      <c r="G49" s="12">
        <v>847.56902584134809</v>
      </c>
      <c r="H49" s="12">
        <v>1017.3347638054903</v>
      </c>
      <c r="I49" s="12">
        <v>584.15687913295187</v>
      </c>
      <c r="J49" s="12">
        <v>865.8202442382418</v>
      </c>
      <c r="K49" s="12">
        <v>746.69204911492193</v>
      </c>
      <c r="L49" s="12">
        <v>819.53333785940663</v>
      </c>
      <c r="M49" s="12">
        <v>907.47618359969908</v>
      </c>
      <c r="N49" s="12">
        <v>677.39963675189688</v>
      </c>
      <c r="O49" s="12">
        <v>778.25021437295459</v>
      </c>
    </row>
    <row r="50" spans="1:15" ht="17.25" x14ac:dyDescent="0.25">
      <c r="A50" s="14" t="s">
        <v>38</v>
      </c>
      <c r="B50" s="12">
        <v>581.28140829325935</v>
      </c>
      <c r="C50" s="12">
        <v>446.87706604423124</v>
      </c>
      <c r="D50" s="12">
        <v>803.98437794135998</v>
      </c>
      <c r="E50" s="12">
        <v>920.47341520993587</v>
      </c>
      <c r="F50" s="12">
        <v>635.19467459610451</v>
      </c>
      <c r="G50" s="12">
        <v>331.99560258636137</v>
      </c>
      <c r="H50" s="12">
        <v>757.82561098292877</v>
      </c>
      <c r="I50" s="12">
        <v>194.96246816125787</v>
      </c>
      <c r="J50" s="12">
        <v>144.36096900038848</v>
      </c>
      <c r="K50" s="12">
        <v>209.7047636310632</v>
      </c>
      <c r="L50" s="12">
        <v>139.13566933873292</v>
      </c>
      <c r="M50" s="12">
        <v>139.42277595556604</v>
      </c>
      <c r="N50" s="12">
        <v>193.51182486425054</v>
      </c>
      <c r="O50" s="12">
        <v>192.34207530363585</v>
      </c>
    </row>
    <row r="51" spans="1:15" ht="17.25" x14ac:dyDescent="0.25">
      <c r="A51" s="19" t="s">
        <v>39</v>
      </c>
      <c r="B51" s="26">
        <f t="shared" ref="B51:M51" si="12">+SUM(B49:B50)</f>
        <v>1006.5365904868783</v>
      </c>
      <c r="C51" s="26">
        <f t="shared" si="12"/>
        <v>1443.8769588322259</v>
      </c>
      <c r="D51" s="26">
        <f t="shared" si="12"/>
        <v>2025.2426781719371</v>
      </c>
      <c r="E51" s="26">
        <f t="shared" si="12"/>
        <v>1485.2001826657215</v>
      </c>
      <c r="F51" s="26">
        <f t="shared" si="12"/>
        <v>1111.5018510785721</v>
      </c>
      <c r="G51" s="26">
        <f t="shared" si="12"/>
        <v>1179.5646284277095</v>
      </c>
      <c r="H51" s="26">
        <f t="shared" si="12"/>
        <v>1775.1603747884192</v>
      </c>
      <c r="I51" s="26">
        <f t="shared" si="12"/>
        <v>779.11934729420977</v>
      </c>
      <c r="J51" s="26">
        <f t="shared" si="12"/>
        <v>1010.1812132386303</v>
      </c>
      <c r="K51" s="26">
        <f t="shared" si="12"/>
        <v>956.39681274598513</v>
      </c>
      <c r="L51" s="26">
        <f t="shared" si="12"/>
        <v>958.66900719813952</v>
      </c>
      <c r="M51" s="26">
        <f t="shared" si="12"/>
        <v>1046.898959555265</v>
      </c>
      <c r="N51" s="26">
        <f t="shared" ref="N51:O51" si="13">+SUM(N49:N50)</f>
        <v>870.91146161614745</v>
      </c>
      <c r="O51" s="26">
        <f t="shared" si="13"/>
        <v>970.59228967659044</v>
      </c>
    </row>
    <row r="52" spans="1:15" ht="5.25" customHeight="1" x14ac:dyDescent="0.25">
      <c r="A52" s="1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ht="17.25" x14ac:dyDescent="0.25">
      <c r="A53" s="10" t="s">
        <v>40</v>
      </c>
      <c r="B53" s="16">
        <v>525.23300404132647</v>
      </c>
      <c r="C53" s="16">
        <v>519.17193536721936</v>
      </c>
      <c r="D53" s="16">
        <v>503.05652893628701</v>
      </c>
      <c r="E53" s="16">
        <v>564.74227339955144</v>
      </c>
      <c r="F53" s="16">
        <v>503.72336473464316</v>
      </c>
      <c r="G53" s="16">
        <v>573.95066190882528</v>
      </c>
      <c r="H53" s="16">
        <v>585.30090697130152</v>
      </c>
      <c r="I53" s="16">
        <v>589.41514071445715</v>
      </c>
      <c r="J53" s="16">
        <v>581.75224766477299</v>
      </c>
      <c r="K53" s="16">
        <v>550.53020851342046</v>
      </c>
      <c r="L53" s="16">
        <v>635.9177688960483</v>
      </c>
      <c r="M53" s="16">
        <v>519.77127926884714</v>
      </c>
      <c r="N53" s="16">
        <v>416.39231780331909</v>
      </c>
      <c r="O53" s="16">
        <v>470.41264798392029</v>
      </c>
    </row>
    <row r="54" spans="1:15" ht="17.25" x14ac:dyDescent="0.25">
      <c r="A54" s="32" t="s">
        <v>41</v>
      </c>
      <c r="B54" s="33">
        <f t="shared" ref="B54:O54" si="14">+SUM(B8,B21,B32,B34:B37,B42,B47,B51,B53)</f>
        <v>191127.42915538989</v>
      </c>
      <c r="C54" s="33">
        <f t="shared" si="14"/>
        <v>193916.31350685644</v>
      </c>
      <c r="D54" s="33">
        <f t="shared" si="14"/>
        <v>209387.30179030134</v>
      </c>
      <c r="E54" s="33">
        <f t="shared" si="14"/>
        <v>216679.26257388492</v>
      </c>
      <c r="F54" s="33">
        <f t="shared" si="14"/>
        <v>214872.22804936024</v>
      </c>
      <c r="G54" s="33">
        <f t="shared" si="14"/>
        <v>215686.19375500371</v>
      </c>
      <c r="H54" s="33">
        <f t="shared" si="14"/>
        <v>216371.42222405507</v>
      </c>
      <c r="I54" s="33">
        <f t="shared" si="14"/>
        <v>224073.72114321523</v>
      </c>
      <c r="J54" s="33">
        <f t="shared" si="14"/>
        <v>227112.59362154378</v>
      </c>
      <c r="K54" s="33">
        <f t="shared" si="14"/>
        <v>230788.45945804534</v>
      </c>
      <c r="L54" s="33">
        <f t="shared" si="14"/>
        <v>228063.1182977721</v>
      </c>
      <c r="M54" s="33">
        <f t="shared" si="14"/>
        <v>236538.53860744793</v>
      </c>
      <c r="N54" s="33">
        <f t="shared" si="14"/>
        <v>232279.02112298182</v>
      </c>
      <c r="O54" s="33">
        <f t="shared" si="14"/>
        <v>234547.35087545248</v>
      </c>
    </row>
    <row r="55" spans="1:15" ht="5.25" customHeight="1" x14ac:dyDescent="0.25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7.25" x14ac:dyDescent="0.25">
      <c r="A56" s="14" t="s">
        <v>42</v>
      </c>
      <c r="B56" s="12">
        <v>1099.1512328147301</v>
      </c>
      <c r="C56" s="12">
        <v>860.35217327920373</v>
      </c>
      <c r="D56" s="12">
        <v>1573.6836730206599</v>
      </c>
      <c r="E56" s="12">
        <v>1143.2384999331484</v>
      </c>
      <c r="F56" s="12">
        <v>1164.0161707367849</v>
      </c>
      <c r="G56" s="12">
        <v>909.99498496731383</v>
      </c>
      <c r="H56" s="12">
        <v>895.00470436395676</v>
      </c>
      <c r="I56" s="12">
        <v>640.69548533842681</v>
      </c>
      <c r="J56" s="12">
        <v>581.61523062049639</v>
      </c>
      <c r="K56" s="12">
        <v>602.69951163444841</v>
      </c>
      <c r="L56" s="12">
        <v>385.04469168291877</v>
      </c>
      <c r="M56" s="12">
        <v>298.6652774620573</v>
      </c>
      <c r="N56" s="12">
        <v>754.81724133690886</v>
      </c>
      <c r="O56" s="12">
        <v>478.14925601235802</v>
      </c>
    </row>
    <row r="57" spans="1:15" ht="17.25" x14ac:dyDescent="0.25">
      <c r="A57" s="19" t="s">
        <v>43</v>
      </c>
      <c r="B57" s="26">
        <f t="shared" ref="B57:O57" si="15">+B56</f>
        <v>1099.1512328147301</v>
      </c>
      <c r="C57" s="26">
        <f t="shared" si="15"/>
        <v>860.35217327920373</v>
      </c>
      <c r="D57" s="26">
        <f t="shared" si="15"/>
        <v>1573.6836730206599</v>
      </c>
      <c r="E57" s="26">
        <f t="shared" si="15"/>
        <v>1143.2384999331484</v>
      </c>
      <c r="F57" s="26">
        <f t="shared" si="15"/>
        <v>1164.0161707367849</v>
      </c>
      <c r="G57" s="26">
        <f t="shared" si="15"/>
        <v>909.99498496731383</v>
      </c>
      <c r="H57" s="26">
        <f t="shared" si="15"/>
        <v>895.00470436395676</v>
      </c>
      <c r="I57" s="26">
        <f t="shared" si="15"/>
        <v>640.69548533842681</v>
      </c>
      <c r="J57" s="26">
        <f t="shared" si="15"/>
        <v>581.61523062049639</v>
      </c>
      <c r="K57" s="26">
        <f t="shared" si="15"/>
        <v>602.69951163444841</v>
      </c>
      <c r="L57" s="26">
        <f t="shared" si="15"/>
        <v>385.04469168291877</v>
      </c>
      <c r="M57" s="26">
        <f t="shared" si="15"/>
        <v>298.6652774620573</v>
      </c>
      <c r="N57" s="26">
        <f t="shared" si="15"/>
        <v>754.81724133690886</v>
      </c>
      <c r="O57" s="26">
        <f t="shared" si="15"/>
        <v>478.14925601235802</v>
      </c>
    </row>
    <row r="58" spans="1:15" ht="5.25" customHeight="1" x14ac:dyDescent="0.25">
      <c r="A58" s="10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7.25" x14ac:dyDescent="0.25">
      <c r="A59" s="10" t="s">
        <v>44</v>
      </c>
      <c r="B59" s="16">
        <f t="shared" ref="B59:M59" si="16">+SUM(B60:B63)</f>
        <v>121528.47221839393</v>
      </c>
      <c r="C59" s="16">
        <f t="shared" si="16"/>
        <v>122541.79305659854</v>
      </c>
      <c r="D59" s="16">
        <f t="shared" si="16"/>
        <v>129053.74485896266</v>
      </c>
      <c r="E59" s="16">
        <f t="shared" si="16"/>
        <v>135954.62760941187</v>
      </c>
      <c r="F59" s="16">
        <f t="shared" si="16"/>
        <v>136882.72840263831</v>
      </c>
      <c r="G59" s="16">
        <f t="shared" si="16"/>
        <v>137016.19419405347</v>
      </c>
      <c r="H59" s="16">
        <f t="shared" si="16"/>
        <v>136157.34307356804</v>
      </c>
      <c r="I59" s="16">
        <f t="shared" si="16"/>
        <v>143887.05538141701</v>
      </c>
      <c r="J59" s="16">
        <f t="shared" si="16"/>
        <v>146736.31365568374</v>
      </c>
      <c r="K59" s="16">
        <f t="shared" si="16"/>
        <v>150117.81315086078</v>
      </c>
      <c r="L59" s="16">
        <f t="shared" si="16"/>
        <v>146886.45709018246</v>
      </c>
      <c r="M59" s="16">
        <f t="shared" si="16"/>
        <v>154885.22377798444</v>
      </c>
      <c r="N59" s="16">
        <f t="shared" ref="N59:O59" si="17">+SUM(N60:N63)</f>
        <v>151771.6436703795</v>
      </c>
      <c r="O59" s="16">
        <f t="shared" si="17"/>
        <v>151958.08978668612</v>
      </c>
    </row>
    <row r="60" spans="1:15" ht="17.25" x14ac:dyDescent="0.25">
      <c r="A60" s="14" t="s">
        <v>45</v>
      </c>
      <c r="B60" s="12">
        <v>27882.087851468488</v>
      </c>
      <c r="C60" s="12">
        <v>28262.140646099415</v>
      </c>
      <c r="D60" s="12">
        <v>29697.174072481004</v>
      </c>
      <c r="E60" s="12">
        <v>33430.6649765232</v>
      </c>
      <c r="F60" s="12">
        <v>32795.343193789566</v>
      </c>
      <c r="G60" s="12">
        <v>30056.881721456954</v>
      </c>
      <c r="H60" s="12">
        <v>28298.930068849633</v>
      </c>
      <c r="I60" s="12">
        <v>34978.189367361898</v>
      </c>
      <c r="J60" s="12">
        <v>33562.837463032134</v>
      </c>
      <c r="K60" s="12">
        <v>33085.687778069521</v>
      </c>
      <c r="L60" s="12">
        <v>31756.448271888483</v>
      </c>
      <c r="M60" s="12">
        <v>36017.601956625433</v>
      </c>
      <c r="N60" s="12">
        <v>34507.296771787755</v>
      </c>
      <c r="O60" s="12">
        <v>34025.163280804314</v>
      </c>
    </row>
    <row r="61" spans="1:15" ht="17.25" x14ac:dyDescent="0.25">
      <c r="A61" s="14" t="s">
        <v>46</v>
      </c>
      <c r="B61" s="12">
        <v>46298.392465068464</v>
      </c>
      <c r="C61" s="12">
        <v>47181.795441419439</v>
      </c>
      <c r="D61" s="12">
        <v>49695.877171877641</v>
      </c>
      <c r="E61" s="12">
        <v>51777.365821135529</v>
      </c>
      <c r="F61" s="12">
        <v>53545.883876280503</v>
      </c>
      <c r="G61" s="12">
        <v>55425.538850501507</v>
      </c>
      <c r="H61" s="12">
        <v>58355.219572090224</v>
      </c>
      <c r="I61" s="12">
        <v>58006.143801454898</v>
      </c>
      <c r="J61" s="12">
        <v>62182.585853497621</v>
      </c>
      <c r="K61" s="12">
        <v>64872.107340368602</v>
      </c>
      <c r="L61" s="12">
        <v>62866.770985547213</v>
      </c>
      <c r="M61" s="12">
        <v>62616.162842604434</v>
      </c>
      <c r="N61" s="12">
        <v>60806.055797371002</v>
      </c>
      <c r="O61" s="12">
        <v>63831.05475037318</v>
      </c>
    </row>
    <row r="62" spans="1:15" ht="17.25" x14ac:dyDescent="0.25">
      <c r="A62" s="14" t="s">
        <v>47</v>
      </c>
      <c r="B62" s="12">
        <v>46997.78159446174</v>
      </c>
      <c r="C62" s="12">
        <v>46786.947420552475</v>
      </c>
      <c r="D62" s="12">
        <v>49129.932938216247</v>
      </c>
      <c r="E62" s="12">
        <v>50298.080002246097</v>
      </c>
      <c r="F62" s="12">
        <v>50169.728490497466</v>
      </c>
      <c r="G62" s="12">
        <v>51114.93732001906</v>
      </c>
      <c r="H62" s="12">
        <v>49070.585756705819</v>
      </c>
      <c r="I62" s="12">
        <v>50573.924031967988</v>
      </c>
      <c r="J62" s="12">
        <v>50411.845009985103</v>
      </c>
      <c r="K62" s="12">
        <v>51718.512281616873</v>
      </c>
      <c r="L62" s="12">
        <v>51770.948934406471</v>
      </c>
      <c r="M62" s="12">
        <v>55778.676893085591</v>
      </c>
      <c r="N62" s="12">
        <v>55927.800796725212</v>
      </c>
      <c r="O62" s="12">
        <v>53599.103458663041</v>
      </c>
    </row>
    <row r="63" spans="1:15" ht="17.25" x14ac:dyDescent="0.25">
      <c r="A63" s="14" t="s">
        <v>48</v>
      </c>
      <c r="B63" s="12">
        <v>350.21030739523599</v>
      </c>
      <c r="C63" s="12">
        <v>310.90954852721603</v>
      </c>
      <c r="D63" s="12">
        <v>530.76067638774998</v>
      </c>
      <c r="E63" s="12">
        <v>448.51680950705304</v>
      </c>
      <c r="F63" s="12">
        <v>371.77284207074655</v>
      </c>
      <c r="G63" s="12">
        <v>418.83630207594041</v>
      </c>
      <c r="H63" s="12">
        <v>432.60767592237812</v>
      </c>
      <c r="I63" s="12">
        <v>328.79818063222388</v>
      </c>
      <c r="J63" s="12">
        <v>579.04532916888263</v>
      </c>
      <c r="K63" s="12">
        <v>441.50575080577721</v>
      </c>
      <c r="L63" s="12">
        <v>492.28889834026984</v>
      </c>
      <c r="M63" s="12">
        <v>472.78208566899002</v>
      </c>
      <c r="N63" s="12">
        <v>530.4903044955322</v>
      </c>
      <c r="O63" s="12">
        <v>502.768296845566</v>
      </c>
    </row>
    <row r="64" spans="1:15" ht="17.25" x14ac:dyDescent="0.25">
      <c r="A64" s="10" t="s">
        <v>49</v>
      </c>
      <c r="B64" s="16">
        <f t="shared" ref="B64:M64" si="18">+SUM(B65:B67)</f>
        <v>36273.768226403226</v>
      </c>
      <c r="C64" s="16">
        <f t="shared" si="18"/>
        <v>37932.251879331568</v>
      </c>
      <c r="D64" s="16">
        <f t="shared" si="18"/>
        <v>45290.532228723401</v>
      </c>
      <c r="E64" s="16">
        <f t="shared" si="18"/>
        <v>44792.609908516097</v>
      </c>
      <c r="F64" s="16">
        <f t="shared" si="18"/>
        <v>41667.561927748051</v>
      </c>
      <c r="G64" s="16">
        <f t="shared" si="18"/>
        <v>42482.875840735731</v>
      </c>
      <c r="H64" s="16">
        <f t="shared" si="18"/>
        <v>42701.371458614201</v>
      </c>
      <c r="I64" s="16">
        <f t="shared" si="18"/>
        <v>42790.585581535081</v>
      </c>
      <c r="J64" s="16">
        <f t="shared" si="18"/>
        <v>42628.721675819936</v>
      </c>
      <c r="K64" s="16">
        <f t="shared" si="18"/>
        <v>42941.534518252512</v>
      </c>
      <c r="L64" s="16">
        <f t="shared" si="18"/>
        <v>43087.030563814493</v>
      </c>
      <c r="M64" s="16">
        <f t="shared" si="18"/>
        <v>42277.946040575771</v>
      </c>
      <c r="N64" s="16">
        <f t="shared" ref="N64:O64" si="19">+SUM(N65:N67)</f>
        <v>41797.610284451031</v>
      </c>
      <c r="O64" s="16">
        <f t="shared" si="19"/>
        <v>43338.464745094185</v>
      </c>
    </row>
    <row r="65" spans="1:15" ht="17.25" x14ac:dyDescent="0.25">
      <c r="A65" s="14" t="s">
        <v>50</v>
      </c>
      <c r="B65" s="12">
        <v>7376.4403467974334</v>
      </c>
      <c r="C65" s="12">
        <v>9221.0550425572801</v>
      </c>
      <c r="D65" s="12">
        <v>11805.728928115006</v>
      </c>
      <c r="E65" s="12">
        <v>9474.8714256386047</v>
      </c>
      <c r="F65" s="12">
        <v>9268.7922629528966</v>
      </c>
      <c r="G65" s="12">
        <v>8702.1903273756816</v>
      </c>
      <c r="H65" s="12">
        <v>9656.6606801720845</v>
      </c>
      <c r="I65" s="12">
        <v>6315.7166653241484</v>
      </c>
      <c r="J65" s="12">
        <v>7984.7807554388137</v>
      </c>
      <c r="K65" s="12">
        <v>6590.0933839289064</v>
      </c>
      <c r="L65" s="12">
        <v>7895.5883665782394</v>
      </c>
      <c r="M65" s="12">
        <v>4970.4299398089206</v>
      </c>
      <c r="N65" s="12">
        <v>6971.0617316483222</v>
      </c>
      <c r="O65" s="12">
        <v>7154.6922780351197</v>
      </c>
    </row>
    <row r="66" spans="1:15" ht="17.25" x14ac:dyDescent="0.25">
      <c r="A66" s="14" t="s">
        <v>51</v>
      </c>
      <c r="B66" s="12">
        <v>13719.176230210431</v>
      </c>
      <c r="C66" s="12">
        <v>13793.435787513647</v>
      </c>
      <c r="D66" s="12">
        <v>17079.218947756901</v>
      </c>
      <c r="E66" s="12">
        <v>18750.615954342149</v>
      </c>
      <c r="F66" s="12">
        <v>16561.855362581329</v>
      </c>
      <c r="G66" s="12">
        <v>16540.533252265053</v>
      </c>
      <c r="H66" s="12">
        <v>15704.216677983281</v>
      </c>
      <c r="I66" s="12">
        <v>17906.633345321541</v>
      </c>
      <c r="J66" s="12">
        <v>18368.49346587995</v>
      </c>
      <c r="K66" s="12">
        <v>19199.047415654637</v>
      </c>
      <c r="L66" s="12">
        <v>16698.057865995164</v>
      </c>
      <c r="M66" s="12">
        <v>18205.319928781657</v>
      </c>
      <c r="N66" s="12">
        <v>16279.790713387109</v>
      </c>
      <c r="O66" s="12">
        <v>16836.461014032971</v>
      </c>
    </row>
    <row r="67" spans="1:15" ht="17.25" x14ac:dyDescent="0.25">
      <c r="A67" s="14" t="s">
        <v>52</v>
      </c>
      <c r="B67" s="12">
        <v>15178.151649395359</v>
      </c>
      <c r="C67" s="12">
        <v>14917.761049260642</v>
      </c>
      <c r="D67" s="12">
        <v>16405.5843528515</v>
      </c>
      <c r="E67" s="12">
        <v>16567.122528535339</v>
      </c>
      <c r="F67" s="12">
        <v>15836.914302213823</v>
      </c>
      <c r="G67" s="12">
        <v>17240.152261094998</v>
      </c>
      <c r="H67" s="12">
        <v>17340.494100458833</v>
      </c>
      <c r="I67" s="12">
        <v>18568.235570889392</v>
      </c>
      <c r="J67" s="12">
        <v>16275.447454501169</v>
      </c>
      <c r="K67" s="12">
        <v>17152.393718668969</v>
      </c>
      <c r="L67" s="12">
        <v>18493.38433124109</v>
      </c>
      <c r="M67" s="12">
        <v>19102.196171985197</v>
      </c>
      <c r="N67" s="12">
        <v>18546.757839415604</v>
      </c>
      <c r="O67" s="12">
        <v>19347.311453026097</v>
      </c>
    </row>
    <row r="68" spans="1:15" ht="17.25" x14ac:dyDescent="0.25">
      <c r="A68" s="15" t="s">
        <v>53</v>
      </c>
      <c r="B68" s="16">
        <v>2022.8983862796501</v>
      </c>
      <c r="C68" s="16">
        <v>2172.0154594575602</v>
      </c>
      <c r="D68" s="16">
        <v>2376.1195556601301</v>
      </c>
      <c r="E68" s="16">
        <v>2506.6491155227095</v>
      </c>
      <c r="F68" s="16">
        <v>2623.3910912988399</v>
      </c>
      <c r="G68" s="16">
        <v>2739.3541025048698</v>
      </c>
      <c r="H68" s="16">
        <v>2664.7769881241302</v>
      </c>
      <c r="I68" s="16">
        <v>2725.6950575311398</v>
      </c>
      <c r="J68" s="16">
        <v>2790.1265515374198</v>
      </c>
      <c r="K68" s="16">
        <v>2801.7405734718395</v>
      </c>
      <c r="L68" s="16">
        <v>2890.49987152837</v>
      </c>
      <c r="M68" s="16">
        <v>2998.0897902518</v>
      </c>
      <c r="N68" s="16">
        <v>2995.7570838772795</v>
      </c>
      <c r="O68" s="16">
        <v>3054.01896586056</v>
      </c>
    </row>
    <row r="69" spans="1:15" ht="17.25" x14ac:dyDescent="0.25">
      <c r="A69" s="19" t="s">
        <v>54</v>
      </c>
      <c r="B69" s="26">
        <f t="shared" ref="B69:O69" si="20">+SUM(B59,B64,B68)</f>
        <v>159825.13883107679</v>
      </c>
      <c r="C69" s="26">
        <f t="shared" si="20"/>
        <v>162646.06039538767</v>
      </c>
      <c r="D69" s="26">
        <f t="shared" si="20"/>
        <v>176720.39664334618</v>
      </c>
      <c r="E69" s="26">
        <f t="shared" si="20"/>
        <v>183253.88663345066</v>
      </c>
      <c r="F69" s="26">
        <f t="shared" si="20"/>
        <v>181173.68142168521</v>
      </c>
      <c r="G69" s="26">
        <f t="shared" si="20"/>
        <v>182238.42413729409</v>
      </c>
      <c r="H69" s="26">
        <f t="shared" si="20"/>
        <v>181523.49152030639</v>
      </c>
      <c r="I69" s="26">
        <f t="shared" si="20"/>
        <v>189403.33602048326</v>
      </c>
      <c r="J69" s="26">
        <f t="shared" si="20"/>
        <v>192155.16188304109</v>
      </c>
      <c r="K69" s="26">
        <f t="shared" si="20"/>
        <v>195861.08824258513</v>
      </c>
      <c r="L69" s="26">
        <f t="shared" si="20"/>
        <v>192863.98752552533</v>
      </c>
      <c r="M69" s="26">
        <f t="shared" si="20"/>
        <v>200161.25960881202</v>
      </c>
      <c r="N69" s="26">
        <f t="shared" si="20"/>
        <v>196565.0110387078</v>
      </c>
      <c r="O69" s="26">
        <f t="shared" si="20"/>
        <v>198350.57349764087</v>
      </c>
    </row>
    <row r="70" spans="1:15" ht="5.25" customHeight="1" x14ac:dyDescent="0.25">
      <c r="A70" s="1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7.25" x14ac:dyDescent="0.25">
      <c r="A71" s="15" t="s">
        <v>26</v>
      </c>
      <c r="B71" s="16">
        <v>538.28063797627158</v>
      </c>
      <c r="C71" s="16">
        <v>399.70831651362602</v>
      </c>
      <c r="D71" s="16">
        <v>756.41194125105505</v>
      </c>
      <c r="E71" s="16">
        <v>337.74984008276573</v>
      </c>
      <c r="F71" s="16">
        <v>121.18289557933493</v>
      </c>
      <c r="G71" s="16">
        <v>90.897481269930111</v>
      </c>
      <c r="H71" s="16">
        <v>29.111693773264413</v>
      </c>
      <c r="I71" s="16">
        <v>43.435754676823102</v>
      </c>
      <c r="J71" s="16">
        <v>37.566815128230004</v>
      </c>
      <c r="K71" s="16">
        <v>56.797291325549992</v>
      </c>
      <c r="L71" s="16">
        <v>12.13644134318</v>
      </c>
      <c r="M71" s="16">
        <v>13.463772630329997</v>
      </c>
      <c r="N71" s="16">
        <v>33.832370696095296</v>
      </c>
      <c r="O71" s="16">
        <v>46.542640588162001</v>
      </c>
    </row>
    <row r="72" spans="1:15" ht="5.25" customHeight="1" x14ac:dyDescent="0.25">
      <c r="A72" s="1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7.25" x14ac:dyDescent="0.25">
      <c r="A73" s="14" t="s">
        <v>55</v>
      </c>
      <c r="B73" s="12">
        <v>180.72053019947001</v>
      </c>
      <c r="C73" s="12">
        <v>193.52655353855002</v>
      </c>
      <c r="D73" s="12">
        <v>185.51419717517999</v>
      </c>
      <c r="E73" s="12">
        <v>148.31323070279004</v>
      </c>
      <c r="F73" s="12">
        <v>237.49061726887871</v>
      </c>
      <c r="G73" s="12">
        <v>159.44534453023911</v>
      </c>
      <c r="H73" s="12">
        <v>157.77082730423001</v>
      </c>
      <c r="I73" s="12">
        <v>155.74874298390273</v>
      </c>
      <c r="J73" s="12">
        <v>157.83954443279478</v>
      </c>
      <c r="K73" s="12">
        <v>163.8470239572186</v>
      </c>
      <c r="L73" s="12">
        <v>162.72636777970561</v>
      </c>
      <c r="M73" s="12">
        <v>165.35259950755</v>
      </c>
      <c r="N73" s="12">
        <v>163.813329216276</v>
      </c>
      <c r="O73" s="12">
        <v>175.21062562934799</v>
      </c>
    </row>
    <row r="74" spans="1:15" ht="17.25" x14ac:dyDescent="0.25">
      <c r="A74" s="14" t="s">
        <v>56</v>
      </c>
      <c r="B74" s="12">
        <v>565.31234950421049</v>
      </c>
      <c r="C74" s="12">
        <v>814.09297057691606</v>
      </c>
      <c r="D74" s="12">
        <v>826.71887832698701</v>
      </c>
      <c r="E74" s="12">
        <v>451.91317401615373</v>
      </c>
      <c r="F74" s="12">
        <v>660.76735658842074</v>
      </c>
      <c r="G74" s="12">
        <v>536.29102827904194</v>
      </c>
      <c r="H74" s="12">
        <v>530.05981540361358</v>
      </c>
      <c r="I74" s="12">
        <v>464.60694880343772</v>
      </c>
      <c r="J74" s="12">
        <v>483.37583380892272</v>
      </c>
      <c r="K74" s="12">
        <v>503.59141992582204</v>
      </c>
      <c r="L74" s="12">
        <v>511.07553752414901</v>
      </c>
      <c r="M74" s="12">
        <v>527.2622230199745</v>
      </c>
      <c r="N74" s="12">
        <v>568.36319585509227</v>
      </c>
      <c r="O74" s="12">
        <v>569.06635907543512</v>
      </c>
    </row>
    <row r="75" spans="1:15" ht="17.25" x14ac:dyDescent="0.25">
      <c r="A75" s="19" t="s">
        <v>57</v>
      </c>
      <c r="B75" s="26">
        <f t="shared" ref="B75:M75" si="21">+SUM(B73:B74)</f>
        <v>746.03287970368046</v>
      </c>
      <c r="C75" s="26">
        <f t="shared" si="21"/>
        <v>1007.6195241154661</v>
      </c>
      <c r="D75" s="26">
        <f t="shared" si="21"/>
        <v>1012.233075502167</v>
      </c>
      <c r="E75" s="26">
        <f t="shared" si="21"/>
        <v>600.22640471894374</v>
      </c>
      <c r="F75" s="26">
        <f t="shared" si="21"/>
        <v>898.25797385729948</v>
      </c>
      <c r="G75" s="26">
        <f t="shared" si="21"/>
        <v>695.73637280928108</v>
      </c>
      <c r="H75" s="26">
        <f t="shared" si="21"/>
        <v>687.83064270784359</v>
      </c>
      <c r="I75" s="26">
        <f t="shared" si="21"/>
        <v>620.35569178734045</v>
      </c>
      <c r="J75" s="26">
        <f t="shared" si="21"/>
        <v>641.21537824171753</v>
      </c>
      <c r="K75" s="26">
        <f t="shared" si="21"/>
        <v>667.43844388304069</v>
      </c>
      <c r="L75" s="26">
        <f t="shared" si="21"/>
        <v>673.8019053038546</v>
      </c>
      <c r="M75" s="26">
        <f t="shared" si="21"/>
        <v>692.61482252752444</v>
      </c>
      <c r="N75" s="26">
        <f t="shared" ref="N75:O75" si="22">+SUM(N73:N74)</f>
        <v>732.17652507136825</v>
      </c>
      <c r="O75" s="26">
        <f t="shared" si="22"/>
        <v>744.2769847047831</v>
      </c>
    </row>
    <row r="76" spans="1:15" ht="5.25" customHeight="1" x14ac:dyDescent="0.25">
      <c r="A76" s="1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7.25" x14ac:dyDescent="0.25">
      <c r="A77" s="14" t="s">
        <v>37</v>
      </c>
      <c r="B77" s="12">
        <v>628.74352261883325</v>
      </c>
      <c r="C77" s="12">
        <v>487.85949929683431</v>
      </c>
      <c r="D77" s="12">
        <v>851.76821782010006</v>
      </c>
      <c r="E77" s="12">
        <v>669.69401426654292</v>
      </c>
      <c r="F77" s="12">
        <v>609.01574173281858</v>
      </c>
      <c r="G77" s="12">
        <v>716.45688092327759</v>
      </c>
      <c r="H77" s="12">
        <v>986.08298646447588</v>
      </c>
      <c r="I77" s="12">
        <v>405.08124148172266</v>
      </c>
      <c r="J77" s="12">
        <v>712.21822634088358</v>
      </c>
      <c r="K77" s="12">
        <v>208.18062693617341</v>
      </c>
      <c r="L77" s="12">
        <v>300.82287679213778</v>
      </c>
      <c r="M77" s="12">
        <v>330.82785941371645</v>
      </c>
      <c r="N77" s="12">
        <v>398.15932688178401</v>
      </c>
      <c r="O77" s="12">
        <v>257.67792759413845</v>
      </c>
    </row>
    <row r="78" spans="1:15" ht="17.25" x14ac:dyDescent="0.25">
      <c r="A78" s="14" t="s">
        <v>38</v>
      </c>
      <c r="B78" s="12">
        <v>1629.4973854517493</v>
      </c>
      <c r="C78" s="12">
        <v>1365.9347183577599</v>
      </c>
      <c r="D78" s="12">
        <v>1234.4933259741997</v>
      </c>
      <c r="E78" s="12">
        <v>1222.4436939920051</v>
      </c>
      <c r="F78" s="12">
        <v>1245.2082706586345</v>
      </c>
      <c r="G78" s="12">
        <v>1276.9469560029611</v>
      </c>
      <c r="H78" s="12">
        <v>1908.6047369262715</v>
      </c>
      <c r="I78" s="12">
        <v>1246.8093275476235</v>
      </c>
      <c r="J78" s="12">
        <v>1466.0158539016159</v>
      </c>
      <c r="K78" s="12">
        <v>1451.595009481247</v>
      </c>
      <c r="L78" s="12">
        <v>1607.9812070445996</v>
      </c>
      <c r="M78" s="12">
        <v>1696.8426283867627</v>
      </c>
      <c r="N78" s="12">
        <v>1816.1427928880221</v>
      </c>
      <c r="O78" s="12">
        <v>1731.4023596522757</v>
      </c>
    </row>
    <row r="79" spans="1:15" ht="17.25" x14ac:dyDescent="0.25">
      <c r="A79" s="19" t="s">
        <v>58</v>
      </c>
      <c r="B79" s="26">
        <f t="shared" ref="B79:M79" si="23">+SUM(B77:B78)</f>
        <v>2258.2409080705825</v>
      </c>
      <c r="C79" s="26">
        <f t="shared" si="23"/>
        <v>1853.7942176545944</v>
      </c>
      <c r="D79" s="26">
        <f t="shared" si="23"/>
        <v>2086.2615437942995</v>
      </c>
      <c r="E79" s="26">
        <f t="shared" si="23"/>
        <v>1892.1377082585482</v>
      </c>
      <c r="F79" s="26">
        <f t="shared" si="23"/>
        <v>1854.224012391453</v>
      </c>
      <c r="G79" s="26">
        <f t="shared" si="23"/>
        <v>1993.4038369262387</v>
      </c>
      <c r="H79" s="26">
        <f t="shared" si="23"/>
        <v>2894.6877233907471</v>
      </c>
      <c r="I79" s="26">
        <f t="shared" si="23"/>
        <v>1651.8905690293461</v>
      </c>
      <c r="J79" s="26">
        <f t="shared" si="23"/>
        <v>2178.2340802424997</v>
      </c>
      <c r="K79" s="26">
        <f t="shared" si="23"/>
        <v>1659.7756364174204</v>
      </c>
      <c r="L79" s="26">
        <f t="shared" si="23"/>
        <v>1908.8040838367374</v>
      </c>
      <c r="M79" s="26">
        <f t="shared" si="23"/>
        <v>2027.6704878004791</v>
      </c>
      <c r="N79" s="26">
        <f t="shared" ref="N79:O79" si="24">+SUM(N77:N78)</f>
        <v>2214.3021197698063</v>
      </c>
      <c r="O79" s="26">
        <f t="shared" si="24"/>
        <v>1989.0802872464142</v>
      </c>
    </row>
    <row r="80" spans="1:15" ht="17.25" x14ac:dyDescent="0.25">
      <c r="A80" s="15" t="s">
        <v>59</v>
      </c>
      <c r="B80" s="16">
        <v>1009.8711569538585</v>
      </c>
      <c r="C80" s="16">
        <v>1000.1857097297145</v>
      </c>
      <c r="D80" s="16">
        <v>1112.07497485511</v>
      </c>
      <c r="E80" s="16">
        <v>1022.2890886221791</v>
      </c>
      <c r="F80" s="16">
        <v>1042.7045180709536</v>
      </c>
      <c r="G80" s="16">
        <v>1034.3643945864626</v>
      </c>
      <c r="H80" s="16">
        <v>1135.8039841097161</v>
      </c>
      <c r="I80" s="16">
        <v>1097.5939668425822</v>
      </c>
      <c r="J80" s="16">
        <v>1132.0687912631888</v>
      </c>
      <c r="K80" s="16">
        <v>1103.9731451005659</v>
      </c>
      <c r="L80" s="16">
        <v>1231.6387219797143</v>
      </c>
      <c r="M80" s="16">
        <v>1238.1726235764934</v>
      </c>
      <c r="N80" s="16">
        <v>1232.3897836849878</v>
      </c>
      <c r="O80" s="16">
        <v>1178.713738345295</v>
      </c>
    </row>
    <row r="81" spans="1:15" ht="17.25" x14ac:dyDescent="0.25">
      <c r="A81" s="15" t="s">
        <v>60</v>
      </c>
      <c r="B81" s="16">
        <v>4611.304068496177</v>
      </c>
      <c r="C81" s="16">
        <v>3935.3646295218709</v>
      </c>
      <c r="D81" s="16">
        <v>4179.6559612265901</v>
      </c>
      <c r="E81" s="16">
        <v>5523.4548628336133</v>
      </c>
      <c r="F81" s="16">
        <v>5733.0324059386512</v>
      </c>
      <c r="G81" s="16">
        <v>4941.9693919246229</v>
      </c>
      <c r="H81" s="16">
        <v>5425.656268055186</v>
      </c>
      <c r="I81" s="16">
        <v>5957.1919964450617</v>
      </c>
      <c r="J81" s="16">
        <v>6681.2934719297637</v>
      </c>
      <c r="K81" s="16">
        <v>6115.0327592633948</v>
      </c>
      <c r="L81" s="16">
        <v>5806.0620460825212</v>
      </c>
      <c r="M81" s="16">
        <v>6235.4664063139289</v>
      </c>
      <c r="N81" s="16">
        <v>6638.7533912492881</v>
      </c>
      <c r="O81" s="16">
        <v>6490.1028513177644</v>
      </c>
    </row>
    <row r="82" spans="1:15" ht="17.25" x14ac:dyDescent="0.25">
      <c r="A82" s="32" t="s">
        <v>61</v>
      </c>
      <c r="B82" s="33">
        <f t="shared" ref="B82:O82" si="25">+SUM(B57,B69,B71,B75,B79:B81)</f>
        <v>170088.01971509212</v>
      </c>
      <c r="C82" s="33">
        <f t="shared" si="25"/>
        <v>171703.08496620215</v>
      </c>
      <c r="D82" s="33">
        <f t="shared" si="25"/>
        <v>187440.71781299604</v>
      </c>
      <c r="E82" s="33">
        <f t="shared" si="25"/>
        <v>193772.98303789986</v>
      </c>
      <c r="F82" s="33">
        <f t="shared" si="25"/>
        <v>191987.09939825971</v>
      </c>
      <c r="G82" s="33">
        <f t="shared" si="25"/>
        <v>191904.79059977795</v>
      </c>
      <c r="H82" s="33">
        <f t="shared" si="25"/>
        <v>192591.58653670712</v>
      </c>
      <c r="I82" s="33">
        <f t="shared" si="25"/>
        <v>199414.49948460283</v>
      </c>
      <c r="J82" s="33">
        <f t="shared" si="25"/>
        <v>203407.15565046697</v>
      </c>
      <c r="K82" s="33">
        <f t="shared" si="25"/>
        <v>206066.80503020954</v>
      </c>
      <c r="L82" s="33">
        <f t="shared" si="25"/>
        <v>202881.47541575422</v>
      </c>
      <c r="M82" s="33">
        <f t="shared" si="25"/>
        <v>210667.31299912278</v>
      </c>
      <c r="N82" s="33">
        <f t="shared" si="25"/>
        <v>208171.28247051625</v>
      </c>
      <c r="O82" s="33">
        <f t="shared" si="25"/>
        <v>209277.43925585563</v>
      </c>
    </row>
    <row r="83" spans="1:15" ht="5.25" customHeight="1" x14ac:dyDescent="0.25">
      <c r="A83" s="34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ht="17.25" x14ac:dyDescent="0.25">
      <c r="A84" s="19" t="s">
        <v>62</v>
      </c>
      <c r="B84" s="26">
        <v>13342.658645410302</v>
      </c>
      <c r="C84" s="26">
        <v>14118.589728315339</v>
      </c>
      <c r="D84" s="26">
        <v>13740.754868854936</v>
      </c>
      <c r="E84" s="26">
        <v>14567.620423820421</v>
      </c>
      <c r="F84" s="26">
        <v>14380.104198555959</v>
      </c>
      <c r="G84" s="26">
        <v>15083.714362090961</v>
      </c>
      <c r="H84" s="26">
        <v>15150.471590534748</v>
      </c>
      <c r="I84" s="26">
        <v>15601.552373125298</v>
      </c>
      <c r="J84" s="26">
        <v>14881.813489908189</v>
      </c>
      <c r="K84" s="26">
        <v>15523.370421135338</v>
      </c>
      <c r="L84" s="26">
        <v>15898.033822736315</v>
      </c>
      <c r="M84" s="26">
        <v>16286.995087145624</v>
      </c>
      <c r="N84" s="26">
        <v>14944.862493110515</v>
      </c>
      <c r="O84" s="26">
        <v>15830.533665355139</v>
      </c>
    </row>
    <row r="85" spans="1:15" ht="17.25" x14ac:dyDescent="0.25">
      <c r="A85" s="15" t="s">
        <v>63</v>
      </c>
      <c r="B85" s="16">
        <v>7696.7507948677412</v>
      </c>
      <c r="C85" s="16">
        <v>8094.637604586931</v>
      </c>
      <c r="D85" s="16">
        <v>8205.828708459745</v>
      </c>
      <c r="E85" s="16">
        <v>8338.6591139492702</v>
      </c>
      <c r="F85" s="16">
        <v>8505.0244510599059</v>
      </c>
      <c r="G85" s="16">
        <v>8697.6887894931097</v>
      </c>
      <c r="H85" s="16">
        <v>8629.3640993582576</v>
      </c>
      <c r="I85" s="16">
        <v>9057.6692900718681</v>
      </c>
      <c r="J85" s="16">
        <v>8823.5881478313331</v>
      </c>
      <c r="K85" s="16">
        <v>9198.2839993607413</v>
      </c>
      <c r="L85" s="16">
        <v>9283.6090495854805</v>
      </c>
      <c r="M85" s="16">
        <v>9584.2305214696771</v>
      </c>
      <c r="N85" s="16">
        <v>9162.8761586431319</v>
      </c>
      <c r="O85" s="16">
        <v>9439.3779453604093</v>
      </c>
    </row>
    <row r="86" spans="1:15" ht="17.25" x14ac:dyDescent="0.25">
      <c r="A86" s="32" t="s">
        <v>64</v>
      </c>
      <c r="B86" s="33">
        <f t="shared" ref="B86:O86" si="26">+B84+B85</f>
        <v>21039.409440278043</v>
      </c>
      <c r="C86" s="33">
        <f t="shared" si="26"/>
        <v>22213.227332902272</v>
      </c>
      <c r="D86" s="33">
        <f t="shared" si="26"/>
        <v>21946.583577314683</v>
      </c>
      <c r="E86" s="33">
        <f t="shared" si="26"/>
        <v>22906.279537769689</v>
      </c>
      <c r="F86" s="33">
        <f t="shared" si="26"/>
        <v>22885.128649615865</v>
      </c>
      <c r="G86" s="33">
        <f t="shared" si="26"/>
        <v>23781.403151584069</v>
      </c>
      <c r="H86" s="33">
        <f t="shared" si="26"/>
        <v>23779.835689893007</v>
      </c>
      <c r="I86" s="33">
        <f t="shared" si="26"/>
        <v>24659.221663197168</v>
      </c>
      <c r="J86" s="33">
        <f t="shared" si="26"/>
        <v>23705.401637739524</v>
      </c>
      <c r="K86" s="33">
        <f t="shared" si="26"/>
        <v>24721.654420496081</v>
      </c>
      <c r="L86" s="33">
        <f t="shared" si="26"/>
        <v>25181.642872321798</v>
      </c>
      <c r="M86" s="33">
        <f t="shared" si="26"/>
        <v>25871.225608615299</v>
      </c>
      <c r="N86" s="33">
        <f t="shared" si="26"/>
        <v>24107.738651753647</v>
      </c>
      <c r="O86" s="33">
        <f t="shared" si="26"/>
        <v>25269.91161071555</v>
      </c>
    </row>
    <row r="87" spans="1:15" ht="5.25" customHeight="1" x14ac:dyDescent="0.25">
      <c r="A87" s="36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spans="1:15" ht="17.25" x14ac:dyDescent="0.25">
      <c r="A88" s="32" t="s">
        <v>65</v>
      </c>
      <c r="B88" s="33">
        <f t="shared" ref="B88:O88" si="27">+B82+B86</f>
        <v>191127.42915537016</v>
      </c>
      <c r="C88" s="33">
        <f t="shared" si="27"/>
        <v>193916.31229910441</v>
      </c>
      <c r="D88" s="33">
        <f t="shared" si="27"/>
        <v>209387.30139031072</v>
      </c>
      <c r="E88" s="33">
        <f t="shared" si="27"/>
        <v>216679.26257566956</v>
      </c>
      <c r="F88" s="33">
        <f t="shared" si="27"/>
        <v>214872.22804787557</v>
      </c>
      <c r="G88" s="33">
        <f t="shared" si="27"/>
        <v>215686.19375136201</v>
      </c>
      <c r="H88" s="33">
        <f t="shared" si="27"/>
        <v>216371.42222660012</v>
      </c>
      <c r="I88" s="33">
        <f t="shared" si="27"/>
        <v>224073.72114779998</v>
      </c>
      <c r="J88" s="33">
        <f t="shared" si="27"/>
        <v>227112.5572882065</v>
      </c>
      <c r="K88" s="33">
        <f t="shared" si="27"/>
        <v>230788.45945070562</v>
      </c>
      <c r="L88" s="33">
        <f t="shared" si="27"/>
        <v>228063.11828807602</v>
      </c>
      <c r="M88" s="33">
        <f t="shared" si="27"/>
        <v>236538.53860773807</v>
      </c>
      <c r="N88" s="33">
        <f t="shared" si="27"/>
        <v>232279.02112226989</v>
      </c>
      <c r="O88" s="33">
        <f t="shared" si="27"/>
        <v>234547.35086657119</v>
      </c>
    </row>
    <row r="89" spans="1:15" ht="17.25" x14ac:dyDescent="0.25">
      <c r="A89" s="37"/>
      <c r="B89" s="34"/>
      <c r="C89" s="34"/>
      <c r="D89" s="34"/>
      <c r="E89" s="34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21" x14ac:dyDescent="0.25">
      <c r="A90" s="1" t="s">
        <v>0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spans="1:15" ht="21" x14ac:dyDescent="0.25">
      <c r="A91" s="1" t="s">
        <v>1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21" x14ac:dyDescent="0.25">
      <c r="A92" s="1" t="s">
        <v>2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1:15" ht="18.75" x14ac:dyDescent="0.25">
      <c r="A93" s="3" t="s">
        <v>3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</row>
    <row r="94" spans="1:15" ht="17.25" customHeight="1" x14ac:dyDescent="0.25">
      <c r="A94" s="5" t="s">
        <v>66</v>
      </c>
      <c r="B94" s="6" t="str">
        <f t="shared" ref="B94:O94" si="28">+B5</f>
        <v>1Q15</v>
      </c>
      <c r="C94" s="6" t="str">
        <f t="shared" si="28"/>
        <v>2Q15</v>
      </c>
      <c r="D94" s="6" t="str">
        <f t="shared" si="28"/>
        <v>3Q15</v>
      </c>
      <c r="E94" s="6" t="str">
        <f t="shared" si="28"/>
        <v>4Q15</v>
      </c>
      <c r="F94" s="6" t="str">
        <f t="shared" si="28"/>
        <v>1Q16</v>
      </c>
      <c r="G94" s="6" t="str">
        <f t="shared" si="28"/>
        <v>2Q16</v>
      </c>
      <c r="H94" s="6" t="str">
        <f t="shared" si="28"/>
        <v>3Q16</v>
      </c>
      <c r="I94" s="6" t="str">
        <f t="shared" si="28"/>
        <v>4Q16</v>
      </c>
      <c r="J94" s="6" t="str">
        <f t="shared" si="28"/>
        <v>1Q17</v>
      </c>
      <c r="K94" s="6" t="str">
        <f t="shared" si="28"/>
        <v>2Q17</v>
      </c>
      <c r="L94" s="6" t="str">
        <f t="shared" si="28"/>
        <v>3Q17</v>
      </c>
      <c r="M94" s="6" t="str">
        <f t="shared" si="28"/>
        <v>4Q17</v>
      </c>
      <c r="N94" s="6" t="str">
        <f t="shared" si="28"/>
        <v>1Q18</v>
      </c>
      <c r="O94" s="6" t="str">
        <f t="shared" si="28"/>
        <v>2Q18</v>
      </c>
    </row>
    <row r="95" spans="1:15" ht="17.25" customHeight="1" x14ac:dyDescent="0.25">
      <c r="A95" s="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7.25" x14ac:dyDescent="0.25">
      <c r="A96" s="10" t="s">
        <v>67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1:15" ht="17.25" x14ac:dyDescent="0.25">
      <c r="A97" s="39" t="s">
        <v>68</v>
      </c>
      <c r="B97" s="12">
        <v>2953.0541759886728</v>
      </c>
      <c r="C97" s="12">
        <v>3117.9643505566205</v>
      </c>
      <c r="D97" s="12">
        <v>3360.6597965017563</v>
      </c>
      <c r="E97" s="12">
        <v>3572.4236664997215</v>
      </c>
      <c r="F97" s="12">
        <v>3902.5761907933311</v>
      </c>
      <c r="G97" s="12">
        <v>4048.684024446402</v>
      </c>
      <c r="H97" s="12">
        <v>4290.3359494305996</v>
      </c>
      <c r="I97" s="12">
        <v>4423.9199107015365</v>
      </c>
      <c r="J97" s="12">
        <v>4490.9987780796873</v>
      </c>
      <c r="K97" s="12">
        <v>4498.9682252963303</v>
      </c>
      <c r="L97" s="12">
        <v>4470.4804757330694</v>
      </c>
      <c r="M97" s="12">
        <v>4439.5195251844771</v>
      </c>
      <c r="N97" s="12">
        <v>4289.4456826257947</v>
      </c>
      <c r="O97" s="12">
        <v>4219.8296369695272</v>
      </c>
    </row>
    <row r="98" spans="1:15" ht="17.25" x14ac:dyDescent="0.25">
      <c r="A98" s="39" t="s">
        <v>69</v>
      </c>
      <c r="B98" s="12">
        <v>263.8888819288423</v>
      </c>
      <c r="C98" s="12">
        <v>245.19931749680342</v>
      </c>
      <c r="D98" s="12">
        <v>274.55311352604321</v>
      </c>
      <c r="E98" s="12">
        <v>287.85466239396436</v>
      </c>
      <c r="F98" s="12">
        <v>262.70398146712984</v>
      </c>
      <c r="G98" s="12">
        <v>206.23426350934798</v>
      </c>
      <c r="H98" s="12">
        <v>216.33217288292329</v>
      </c>
      <c r="I98" s="12">
        <v>196.18353873738715</v>
      </c>
      <c r="J98" s="12">
        <v>237.95110396725843</v>
      </c>
      <c r="K98" s="12">
        <v>229.50431728989435</v>
      </c>
      <c r="L98" s="12">
        <v>191.15929244783962</v>
      </c>
      <c r="M98" s="12">
        <v>183.250791061152</v>
      </c>
      <c r="N98" s="12">
        <v>234.88940294221899</v>
      </c>
      <c r="O98" s="12">
        <v>233.74030619954328</v>
      </c>
    </row>
    <row r="99" spans="1:15" ht="17.25" x14ac:dyDescent="0.25">
      <c r="A99" s="40" t="s">
        <v>70</v>
      </c>
      <c r="B99" s="26">
        <f t="shared" ref="B99:M99" si="29">+SUM(B97:B98)</f>
        <v>3216.943057917515</v>
      </c>
      <c r="C99" s="26">
        <f t="shared" si="29"/>
        <v>3363.1636680534239</v>
      </c>
      <c r="D99" s="26">
        <f t="shared" si="29"/>
        <v>3635.2129100277994</v>
      </c>
      <c r="E99" s="26">
        <f t="shared" si="29"/>
        <v>3860.2783288936857</v>
      </c>
      <c r="F99" s="26">
        <f t="shared" si="29"/>
        <v>4165.2801722604609</v>
      </c>
      <c r="G99" s="26">
        <f t="shared" si="29"/>
        <v>4254.9182879557502</v>
      </c>
      <c r="H99" s="26">
        <f t="shared" si="29"/>
        <v>4506.6681223135229</v>
      </c>
      <c r="I99" s="26">
        <f t="shared" si="29"/>
        <v>4620.1034494389241</v>
      </c>
      <c r="J99" s="26">
        <f t="shared" si="29"/>
        <v>4728.9498820469462</v>
      </c>
      <c r="K99" s="26">
        <f t="shared" si="29"/>
        <v>4728.4725425862243</v>
      </c>
      <c r="L99" s="26">
        <f t="shared" si="29"/>
        <v>4661.6397681809094</v>
      </c>
      <c r="M99" s="26">
        <f t="shared" si="29"/>
        <v>4622.7703162456291</v>
      </c>
      <c r="N99" s="26">
        <f t="shared" ref="N99:O99" si="30">+SUM(N97:N98)</f>
        <v>4524.3350855680137</v>
      </c>
      <c r="O99" s="26">
        <f t="shared" si="30"/>
        <v>4453.56994316907</v>
      </c>
    </row>
    <row r="100" spans="1:15" ht="5.25" customHeight="1" x14ac:dyDescent="0.25">
      <c r="A100" s="41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ht="17.25" x14ac:dyDescent="0.25">
      <c r="A101" s="10" t="s">
        <v>71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1:15" ht="17.25" x14ac:dyDescent="0.25">
      <c r="A102" s="39" t="s">
        <v>45</v>
      </c>
      <c r="B102" s="12">
        <v>47.21319320885199</v>
      </c>
      <c r="C102" s="12">
        <v>43.084117837886012</v>
      </c>
      <c r="D102" s="12">
        <v>46.289063462735008</v>
      </c>
      <c r="E102" s="12">
        <v>46.631269978381027</v>
      </c>
      <c r="F102" s="12">
        <v>66.701532930831391</v>
      </c>
      <c r="G102" s="12">
        <v>69.12653085566987</v>
      </c>
      <c r="H102" s="12">
        <v>64.737565756271891</v>
      </c>
      <c r="I102" s="12">
        <v>58.359155926349629</v>
      </c>
      <c r="J102" s="12">
        <v>86.823276840285004</v>
      </c>
      <c r="K102" s="12">
        <v>77.752992185059597</v>
      </c>
      <c r="L102" s="12">
        <v>71.97324143782339</v>
      </c>
      <c r="M102" s="12">
        <v>72.783311760676</v>
      </c>
      <c r="N102" s="12">
        <v>80.617256280617795</v>
      </c>
      <c r="O102" s="12">
        <v>91.642300045560205</v>
      </c>
    </row>
    <row r="103" spans="1:15" ht="17.25" x14ac:dyDescent="0.25">
      <c r="A103" s="39" t="s">
        <v>46</v>
      </c>
      <c r="B103" s="12">
        <v>509.9430144838675</v>
      </c>
      <c r="C103" s="12">
        <v>534.1486487952576</v>
      </c>
      <c r="D103" s="12">
        <v>572.49027787562591</v>
      </c>
      <c r="E103" s="12">
        <v>606.25372241627099</v>
      </c>
      <c r="F103" s="12">
        <v>721.23894996965134</v>
      </c>
      <c r="G103" s="12">
        <v>827.64483813056802</v>
      </c>
      <c r="H103" s="12">
        <v>926.10297038254976</v>
      </c>
      <c r="I103" s="12">
        <v>938.50193867565088</v>
      </c>
      <c r="J103" s="12">
        <v>917.78760803964803</v>
      </c>
      <c r="K103" s="12">
        <v>930.65278040185387</v>
      </c>
      <c r="L103" s="12">
        <v>887.63956468939944</v>
      </c>
      <c r="M103" s="12">
        <v>824.3978265918829</v>
      </c>
      <c r="N103" s="12">
        <v>817.01662227238671</v>
      </c>
      <c r="O103" s="12">
        <v>813.69514350912027</v>
      </c>
    </row>
    <row r="104" spans="1:15" ht="17.25" x14ac:dyDescent="0.25">
      <c r="A104" s="39" t="s">
        <v>47</v>
      </c>
      <c r="B104" s="12">
        <v>307.59547991081183</v>
      </c>
      <c r="C104" s="12">
        <v>339.11119080188422</v>
      </c>
      <c r="D104" s="12">
        <v>366.76905017154502</v>
      </c>
      <c r="E104" s="12">
        <v>412.71087634456705</v>
      </c>
      <c r="F104" s="12">
        <v>457.10537871993728</v>
      </c>
      <c r="G104" s="12">
        <v>523.5000840325182</v>
      </c>
      <c r="H104" s="12">
        <v>542.23462184031041</v>
      </c>
      <c r="I104" s="12">
        <v>617.00079402779488</v>
      </c>
      <c r="J104" s="12">
        <v>574.61539083919672</v>
      </c>
      <c r="K104" s="12">
        <v>498.95238121857307</v>
      </c>
      <c r="L104" s="12">
        <v>455.77516376973108</v>
      </c>
      <c r="M104" s="12">
        <v>449.64345677178375</v>
      </c>
      <c r="N104" s="12">
        <v>402.28569486498367</v>
      </c>
      <c r="O104" s="12">
        <v>364.99686385601865</v>
      </c>
    </row>
    <row r="105" spans="1:15" ht="17.25" x14ac:dyDescent="0.25">
      <c r="A105" s="42" t="s">
        <v>72</v>
      </c>
      <c r="B105" s="16">
        <f t="shared" ref="B105:M105" si="31">+SUM(B102:B104)</f>
        <v>864.75168760353131</v>
      </c>
      <c r="C105" s="16">
        <f t="shared" si="31"/>
        <v>916.34395743502773</v>
      </c>
      <c r="D105" s="16">
        <f t="shared" si="31"/>
        <v>985.54839150990597</v>
      </c>
      <c r="E105" s="16">
        <f t="shared" si="31"/>
        <v>1065.595868739219</v>
      </c>
      <c r="F105" s="16">
        <f t="shared" si="31"/>
        <v>1245.0458616204201</v>
      </c>
      <c r="G105" s="16">
        <f t="shared" si="31"/>
        <v>1420.2714530187561</v>
      </c>
      <c r="H105" s="16">
        <f t="shared" si="31"/>
        <v>1533.0751579791322</v>
      </c>
      <c r="I105" s="16">
        <f t="shared" si="31"/>
        <v>1613.8618886297954</v>
      </c>
      <c r="J105" s="16">
        <f t="shared" si="31"/>
        <v>1579.2262757191297</v>
      </c>
      <c r="K105" s="16">
        <f t="shared" si="31"/>
        <v>1507.3581538054866</v>
      </c>
      <c r="L105" s="16">
        <f t="shared" si="31"/>
        <v>1415.387969896954</v>
      </c>
      <c r="M105" s="16">
        <f t="shared" si="31"/>
        <v>1346.8245951243427</v>
      </c>
      <c r="N105" s="16">
        <f t="shared" ref="N105:O105" si="32">+SUM(N102:N104)</f>
        <v>1299.9195734179882</v>
      </c>
      <c r="O105" s="16">
        <f t="shared" si="32"/>
        <v>1270.3343074106992</v>
      </c>
    </row>
    <row r="106" spans="1:15" ht="5.25" customHeight="1" x14ac:dyDescent="0.25">
      <c r="A106" s="42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ht="17.25" x14ac:dyDescent="0.25">
      <c r="A107" s="42" t="s">
        <v>73</v>
      </c>
      <c r="B107" s="16">
        <f t="shared" ref="B107:M107" si="33">+SUM(B108:B110)</f>
        <v>396.65745214587446</v>
      </c>
      <c r="C107" s="16">
        <f t="shared" si="33"/>
        <v>424.74450884428222</v>
      </c>
      <c r="D107" s="16">
        <f t="shared" si="33"/>
        <v>462.43577949869041</v>
      </c>
      <c r="E107" s="16">
        <f t="shared" si="33"/>
        <v>511.67091107840497</v>
      </c>
      <c r="F107" s="16">
        <f t="shared" si="33"/>
        <v>554.80323375537341</v>
      </c>
      <c r="G107" s="16">
        <f t="shared" si="33"/>
        <v>580.45464004428959</v>
      </c>
      <c r="H107" s="16">
        <f t="shared" si="33"/>
        <v>594.42962722922255</v>
      </c>
      <c r="I107" s="16">
        <f t="shared" si="33"/>
        <v>694.45983729726242</v>
      </c>
      <c r="J107" s="16">
        <f t="shared" si="33"/>
        <v>567.65733745608713</v>
      </c>
      <c r="K107" s="16">
        <f t="shared" si="33"/>
        <v>543.89462119298923</v>
      </c>
      <c r="L107" s="16">
        <f t="shared" si="33"/>
        <v>531.54859082316784</v>
      </c>
      <c r="M107" s="16">
        <f t="shared" si="33"/>
        <v>576.47898887370764</v>
      </c>
      <c r="N107" s="16">
        <f t="shared" ref="N107:O107" si="34">+SUM(N108:N110)</f>
        <v>524.20456018439415</v>
      </c>
      <c r="O107" s="16">
        <f t="shared" si="34"/>
        <v>536.66509024532002</v>
      </c>
    </row>
    <row r="108" spans="1:15" ht="17.25" x14ac:dyDescent="0.25">
      <c r="A108" s="39" t="s">
        <v>50</v>
      </c>
      <c r="B108" s="12">
        <v>59.672932235586501</v>
      </c>
      <c r="C108" s="12">
        <v>76.609119539119959</v>
      </c>
      <c r="D108" s="12">
        <v>83.802427963185735</v>
      </c>
      <c r="E108" s="12">
        <v>120.50941064376148</v>
      </c>
      <c r="F108" s="12">
        <v>149.07000485601253</v>
      </c>
      <c r="G108" s="12">
        <v>167.59146990219102</v>
      </c>
      <c r="H108" s="12">
        <v>177.43661244282541</v>
      </c>
      <c r="I108" s="12">
        <v>76.085617214184722</v>
      </c>
      <c r="J108" s="12">
        <v>82.651490300954706</v>
      </c>
      <c r="K108" s="12">
        <v>80.832522795415699</v>
      </c>
      <c r="L108" s="12">
        <v>54.985466861773105</v>
      </c>
      <c r="M108" s="12">
        <v>68.891782424021429</v>
      </c>
      <c r="N108" s="12">
        <v>55.658052612136203</v>
      </c>
      <c r="O108" s="12">
        <v>65.436313136024182</v>
      </c>
    </row>
    <row r="109" spans="1:15" ht="17.25" x14ac:dyDescent="0.25">
      <c r="A109" s="39" t="s">
        <v>51</v>
      </c>
      <c r="B109" s="43">
        <v>93.95396095882397</v>
      </c>
      <c r="C109" s="43">
        <v>92.402294205275339</v>
      </c>
      <c r="D109" s="43">
        <v>131.97881381946269</v>
      </c>
      <c r="E109" s="43">
        <v>95.474320836039439</v>
      </c>
      <c r="F109" s="43">
        <v>122.47227896436262</v>
      </c>
      <c r="G109" s="43">
        <v>133.24374285413674</v>
      </c>
      <c r="H109" s="43">
        <v>113.43007354255317</v>
      </c>
      <c r="I109" s="43">
        <v>206.56421328768985</v>
      </c>
      <c r="J109" s="43">
        <v>187.2446098879625</v>
      </c>
      <c r="K109" s="43">
        <v>185.21114216385354</v>
      </c>
      <c r="L109" s="43">
        <v>178.65154416692587</v>
      </c>
      <c r="M109" s="43">
        <v>218.90812969768908</v>
      </c>
      <c r="N109" s="43">
        <v>178.18298688198698</v>
      </c>
      <c r="O109" s="43">
        <v>183.01131680499799</v>
      </c>
    </row>
    <row r="110" spans="1:15" ht="17.25" x14ac:dyDescent="0.25">
      <c r="A110" s="39" t="s">
        <v>52</v>
      </c>
      <c r="B110" s="43">
        <v>243.03055895146397</v>
      </c>
      <c r="C110" s="43">
        <v>255.73309509988695</v>
      </c>
      <c r="D110" s="43">
        <v>246.65453771604197</v>
      </c>
      <c r="E110" s="43">
        <v>295.68717959860408</v>
      </c>
      <c r="F110" s="43">
        <v>283.26094993499828</v>
      </c>
      <c r="G110" s="43">
        <v>279.6194272879618</v>
      </c>
      <c r="H110" s="43">
        <v>303.56294124384397</v>
      </c>
      <c r="I110" s="43">
        <v>411.81000679538784</v>
      </c>
      <c r="J110" s="43">
        <v>297.76123726716997</v>
      </c>
      <c r="K110" s="43">
        <v>277.85095623371996</v>
      </c>
      <c r="L110" s="43">
        <v>297.91157979446893</v>
      </c>
      <c r="M110" s="43">
        <v>288.67907675199712</v>
      </c>
      <c r="N110" s="43">
        <v>290.363520690271</v>
      </c>
      <c r="O110" s="43">
        <v>288.2174603042979</v>
      </c>
    </row>
    <row r="111" spans="1:15" ht="17.25" x14ac:dyDescent="0.25">
      <c r="A111" s="42" t="s">
        <v>53</v>
      </c>
      <c r="B111" s="16">
        <v>28.386778621794001</v>
      </c>
      <c r="C111" s="16">
        <v>29.630446566312873</v>
      </c>
      <c r="D111" s="16">
        <v>33.908283926473125</v>
      </c>
      <c r="E111" s="16">
        <v>31.78439915274091</v>
      </c>
      <c r="F111" s="16">
        <v>48.203397391257944</v>
      </c>
      <c r="G111" s="16">
        <v>55.930090581053456</v>
      </c>
      <c r="H111" s="16">
        <v>54.719156964775507</v>
      </c>
      <c r="I111" s="16">
        <v>-2.8495514255168963</v>
      </c>
      <c r="J111" s="16">
        <v>42.240578454249999</v>
      </c>
      <c r="K111" s="16">
        <v>40.804751106879984</v>
      </c>
      <c r="L111" s="16">
        <v>38.572810194130014</v>
      </c>
      <c r="M111" s="16">
        <v>37.705083446780016</v>
      </c>
      <c r="N111" s="16">
        <v>36.797140498109997</v>
      </c>
      <c r="O111" s="16">
        <v>34.986203759019986</v>
      </c>
    </row>
    <row r="112" spans="1:15" ht="17.25" x14ac:dyDescent="0.25">
      <c r="A112" s="40" t="s">
        <v>74</v>
      </c>
      <c r="B112" s="26">
        <f t="shared" ref="B112:O112" si="35">+SUM(B105,B107,B111)</f>
        <v>1289.7959183711998</v>
      </c>
      <c r="C112" s="26">
        <f t="shared" si="35"/>
        <v>1370.718912845623</v>
      </c>
      <c r="D112" s="26">
        <f t="shared" si="35"/>
        <v>1481.8924549350695</v>
      </c>
      <c r="E112" s="26">
        <f t="shared" si="35"/>
        <v>1609.0511789703648</v>
      </c>
      <c r="F112" s="26">
        <f t="shared" si="35"/>
        <v>1848.0524927670515</v>
      </c>
      <c r="G112" s="26">
        <f t="shared" si="35"/>
        <v>2056.6561836440992</v>
      </c>
      <c r="H112" s="26">
        <f t="shared" si="35"/>
        <v>2182.2239421731306</v>
      </c>
      <c r="I112" s="26">
        <f t="shared" si="35"/>
        <v>2305.4721745015408</v>
      </c>
      <c r="J112" s="26">
        <f t="shared" si="35"/>
        <v>2189.1241916294666</v>
      </c>
      <c r="K112" s="26">
        <f t="shared" si="35"/>
        <v>2092.0575261053555</v>
      </c>
      <c r="L112" s="26">
        <f t="shared" si="35"/>
        <v>1985.5093709142518</v>
      </c>
      <c r="M112" s="26">
        <f t="shared" si="35"/>
        <v>1961.0086674448303</v>
      </c>
      <c r="N112" s="26">
        <f t="shared" si="35"/>
        <v>1860.9212741004922</v>
      </c>
      <c r="O112" s="26">
        <f t="shared" si="35"/>
        <v>1841.9856014150391</v>
      </c>
    </row>
    <row r="113" spans="1:15" ht="17.25" x14ac:dyDescent="0.25">
      <c r="A113" s="32" t="s">
        <v>75</v>
      </c>
      <c r="B113" s="33">
        <f t="shared" ref="B113:O113" si="36">+B99-B112</f>
        <v>1927.1471395463152</v>
      </c>
      <c r="C113" s="33">
        <f t="shared" si="36"/>
        <v>1992.4447552078009</v>
      </c>
      <c r="D113" s="33">
        <f t="shared" si="36"/>
        <v>2153.3204550927298</v>
      </c>
      <c r="E113" s="33">
        <f t="shared" si="36"/>
        <v>2251.2271499233211</v>
      </c>
      <c r="F113" s="33">
        <f t="shared" si="36"/>
        <v>2317.2276794934096</v>
      </c>
      <c r="G113" s="33">
        <f t="shared" si="36"/>
        <v>2198.262104311651</v>
      </c>
      <c r="H113" s="33">
        <f t="shared" si="36"/>
        <v>2324.4441801403923</v>
      </c>
      <c r="I113" s="33">
        <f t="shared" si="36"/>
        <v>2314.6312749373833</v>
      </c>
      <c r="J113" s="33">
        <f t="shared" si="36"/>
        <v>2539.8256904174796</v>
      </c>
      <c r="K113" s="33">
        <f t="shared" si="36"/>
        <v>2636.4150164808689</v>
      </c>
      <c r="L113" s="33">
        <f t="shared" si="36"/>
        <v>2676.1303972666574</v>
      </c>
      <c r="M113" s="33">
        <f t="shared" si="36"/>
        <v>2661.7616488007989</v>
      </c>
      <c r="N113" s="33">
        <f t="shared" si="36"/>
        <v>2663.4138114675216</v>
      </c>
      <c r="O113" s="33">
        <f t="shared" si="36"/>
        <v>2611.5843417540309</v>
      </c>
    </row>
    <row r="114" spans="1:15" ht="5.25" customHeight="1" x14ac:dyDescent="0.25">
      <c r="A114" s="44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ht="17.25" x14ac:dyDescent="0.25">
      <c r="A115" s="42" t="s">
        <v>76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1:15" ht="17.25" x14ac:dyDescent="0.25">
      <c r="A116" s="39" t="s">
        <v>77</v>
      </c>
      <c r="B116" s="12">
        <v>460.34644093411339</v>
      </c>
      <c r="C116" s="12">
        <v>542.65240273679751</v>
      </c>
      <c r="D116" s="12">
        <v>509.70766230847931</v>
      </c>
      <c r="E116" s="12">
        <v>615.04317962552352</v>
      </c>
      <c r="F116" s="12">
        <v>718.52280625613059</v>
      </c>
      <c r="G116" s="12">
        <v>728.08401230406764</v>
      </c>
      <c r="H116" s="12">
        <v>695.68042545604453</v>
      </c>
      <c r="I116" s="12">
        <v>861.89710769824308</v>
      </c>
      <c r="J116" s="12">
        <v>791.30873598406345</v>
      </c>
      <c r="K116" s="12">
        <v>1110.7103162550204</v>
      </c>
      <c r="L116" s="12">
        <v>1091.4290865261353</v>
      </c>
      <c r="M116" s="12">
        <v>1125.8857187360538</v>
      </c>
      <c r="N116" s="12">
        <v>919.39860139737016</v>
      </c>
      <c r="O116" s="12">
        <v>769.12301664300185</v>
      </c>
    </row>
    <row r="117" spans="1:15" ht="17.25" x14ac:dyDescent="0.25">
      <c r="A117" s="39" t="s">
        <v>78</v>
      </c>
      <c r="B117" s="12">
        <v>-48.229323149026996</v>
      </c>
      <c r="C117" s="12">
        <v>-53.257396587329993</v>
      </c>
      <c r="D117" s="12">
        <v>-62.615238350560013</v>
      </c>
      <c r="E117" s="12">
        <v>-55.576688243410025</v>
      </c>
      <c r="F117" s="12">
        <v>-49.653696664459993</v>
      </c>
      <c r="G117" s="12">
        <v>-60.964149899357793</v>
      </c>
      <c r="H117" s="12">
        <v>-71.004975430628022</v>
      </c>
      <c r="I117" s="12">
        <v>-108.82141095761524</v>
      </c>
      <c r="J117" s="12">
        <v>-54.9464868782648</v>
      </c>
      <c r="K117" s="12">
        <v>-66.156315963678793</v>
      </c>
      <c r="L117" s="12">
        <v>-65.244213512523984</v>
      </c>
      <c r="M117" s="12">
        <v>-78.235082552425879</v>
      </c>
      <c r="N117" s="12">
        <v>-66.146150013569184</v>
      </c>
      <c r="O117" s="12">
        <v>-88.897072174954431</v>
      </c>
    </row>
    <row r="118" spans="1:15" ht="17.25" x14ac:dyDescent="0.25">
      <c r="A118" s="39" t="s">
        <v>79</v>
      </c>
      <c r="B118" s="12">
        <v>0.2045315</v>
      </c>
      <c r="C118" s="12">
        <v>0.14767409507999998</v>
      </c>
      <c r="D118" s="12">
        <v>0.16388367884000002</v>
      </c>
      <c r="E118" s="12">
        <v>5.7066615038800013</v>
      </c>
      <c r="F118" s="12">
        <v>0</v>
      </c>
      <c r="G118" s="12">
        <v>70.318038302000005</v>
      </c>
      <c r="H118" s="12">
        <v>0</v>
      </c>
      <c r="I118" s="12">
        <v>9.2961697999999163E-2</v>
      </c>
      <c r="J118" s="12">
        <v>1.3733512E-2</v>
      </c>
      <c r="K118" s="12">
        <v>0.12767820247207998</v>
      </c>
      <c r="L118" s="12">
        <v>-8.2773090070986652E-10</v>
      </c>
      <c r="M118" s="12">
        <v>0</v>
      </c>
      <c r="N118" s="12">
        <v>-50.639591497697488</v>
      </c>
      <c r="O118" s="12">
        <v>-8.1215478652397941</v>
      </c>
    </row>
    <row r="119" spans="1:15" ht="17.25" x14ac:dyDescent="0.25">
      <c r="A119" s="39" t="s">
        <v>80</v>
      </c>
      <c r="B119" s="12">
        <v>7.3747416298719992</v>
      </c>
      <c r="C119" s="12">
        <v>4.9693855746229989</v>
      </c>
      <c r="D119" s="12">
        <v>5.5806408815970023</v>
      </c>
      <c r="E119" s="12">
        <v>8.0254335085939932</v>
      </c>
      <c r="F119" s="12">
        <v>1.1915242283647698</v>
      </c>
      <c r="G119" s="12">
        <v>6.7587562078783012</v>
      </c>
      <c r="H119" s="12">
        <v>7.2386190573540894</v>
      </c>
      <c r="I119" s="12">
        <v>32.347348489665237</v>
      </c>
      <c r="J119" s="12">
        <v>6.5188764136702542</v>
      </c>
      <c r="K119" s="12">
        <v>10.556040553085559</v>
      </c>
      <c r="L119" s="12">
        <v>1.1794097425465988</v>
      </c>
      <c r="M119" s="12">
        <v>156.00131293602325</v>
      </c>
      <c r="N119" s="12">
        <v>5.9434027074126883</v>
      </c>
      <c r="O119" s="12">
        <v>6.325986533921216</v>
      </c>
    </row>
    <row r="120" spans="1:15" ht="17.25" x14ac:dyDescent="0.25">
      <c r="A120" s="40" t="s">
        <v>81</v>
      </c>
      <c r="B120" s="26">
        <f t="shared" ref="B120:M120" si="37">+SUM(B116:B119)</f>
        <v>419.69639091495839</v>
      </c>
      <c r="C120" s="26">
        <f t="shared" si="37"/>
        <v>494.51206581917052</v>
      </c>
      <c r="D120" s="26">
        <f t="shared" si="37"/>
        <v>452.83694851835634</v>
      </c>
      <c r="E120" s="26">
        <f t="shared" si="37"/>
        <v>573.19858639458755</v>
      </c>
      <c r="F120" s="26">
        <f t="shared" si="37"/>
        <v>670.06063382003538</v>
      </c>
      <c r="G120" s="26">
        <f t="shared" si="37"/>
        <v>744.19665691458806</v>
      </c>
      <c r="H120" s="26">
        <f t="shared" si="37"/>
        <v>631.91406908277054</v>
      </c>
      <c r="I120" s="26">
        <f t="shared" si="37"/>
        <v>785.516006928293</v>
      </c>
      <c r="J120" s="26">
        <f t="shared" si="37"/>
        <v>742.89485903146897</v>
      </c>
      <c r="K120" s="26">
        <f t="shared" si="37"/>
        <v>1055.2377190468992</v>
      </c>
      <c r="L120" s="26">
        <f t="shared" si="37"/>
        <v>1027.3642827553301</v>
      </c>
      <c r="M120" s="26">
        <f t="shared" si="37"/>
        <v>1203.6519491196511</v>
      </c>
      <c r="N120" s="26">
        <f t="shared" ref="N120:O120" si="38">+SUM(N116:N119)</f>
        <v>808.55626259351618</v>
      </c>
      <c r="O120" s="26">
        <f t="shared" si="38"/>
        <v>678.43038313672878</v>
      </c>
    </row>
    <row r="121" spans="1:15" ht="17.25" x14ac:dyDescent="0.25">
      <c r="A121" s="32" t="s">
        <v>82</v>
      </c>
      <c r="B121" s="33">
        <f t="shared" ref="B121:O121" si="39">+B113-B120</f>
        <v>1507.4507486313569</v>
      </c>
      <c r="C121" s="33">
        <f t="shared" si="39"/>
        <v>1497.9326893886305</v>
      </c>
      <c r="D121" s="33">
        <f t="shared" si="39"/>
        <v>1700.4835065743735</v>
      </c>
      <c r="E121" s="33">
        <f t="shared" si="39"/>
        <v>1678.0285635287337</v>
      </c>
      <c r="F121" s="33">
        <f t="shared" si="39"/>
        <v>1647.1670456733741</v>
      </c>
      <c r="G121" s="33">
        <f t="shared" si="39"/>
        <v>1454.0654473970631</v>
      </c>
      <c r="H121" s="33">
        <f t="shared" si="39"/>
        <v>1692.5301110576218</v>
      </c>
      <c r="I121" s="33">
        <f t="shared" si="39"/>
        <v>1529.1152680090904</v>
      </c>
      <c r="J121" s="33">
        <f t="shared" si="39"/>
        <v>1796.9308313860106</v>
      </c>
      <c r="K121" s="33">
        <f t="shared" si="39"/>
        <v>1581.1772974339697</v>
      </c>
      <c r="L121" s="33">
        <f t="shared" si="39"/>
        <v>1648.7661145113273</v>
      </c>
      <c r="M121" s="33">
        <f t="shared" si="39"/>
        <v>1458.1096996811477</v>
      </c>
      <c r="N121" s="33">
        <f t="shared" si="39"/>
        <v>1854.8575488740053</v>
      </c>
      <c r="O121" s="33">
        <f t="shared" si="39"/>
        <v>1933.1539586173021</v>
      </c>
    </row>
    <row r="122" spans="1:15" ht="5.25" customHeight="1" x14ac:dyDescent="0.25">
      <c r="A122" s="44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t="17.25" x14ac:dyDescent="0.25">
      <c r="A123" s="42" t="s">
        <v>83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1:15" ht="17.25" x14ac:dyDescent="0.25">
      <c r="A124" s="39" t="s">
        <v>84</v>
      </c>
      <c r="B124" s="12">
        <v>699.97009579231258</v>
      </c>
      <c r="C124" s="12">
        <v>713.61938783281209</v>
      </c>
      <c r="D124" s="12">
        <v>791.99978635865978</v>
      </c>
      <c r="E124" s="12">
        <v>889.73638787804873</v>
      </c>
      <c r="F124" s="12">
        <v>905.66376797541682</v>
      </c>
      <c r="G124" s="12">
        <v>897.07368087940517</v>
      </c>
      <c r="H124" s="12">
        <v>878.734042240647</v>
      </c>
      <c r="I124" s="12">
        <v>911.83944624069932</v>
      </c>
      <c r="J124" s="12">
        <v>919.3521925365643</v>
      </c>
      <c r="K124" s="12">
        <v>950.27311518574936</v>
      </c>
      <c r="L124" s="12">
        <v>968.30957252779092</v>
      </c>
      <c r="M124" s="12">
        <v>955.76792946168871</v>
      </c>
      <c r="N124" s="12">
        <v>943.98610049492561</v>
      </c>
      <c r="O124" s="12">
        <v>994.32015994298672</v>
      </c>
    </row>
    <row r="125" spans="1:15" ht="17.25" x14ac:dyDescent="0.25">
      <c r="A125" s="39" t="s">
        <v>85</v>
      </c>
      <c r="B125" s="12">
        <v>56.165984089930006</v>
      </c>
      <c r="C125" s="12">
        <v>59.558860895439999</v>
      </c>
      <c r="D125" s="12">
        <v>60.399014213949997</v>
      </c>
      <c r="E125" s="12">
        <v>57.767881738589992</v>
      </c>
      <c r="F125" s="12">
        <v>34.462770253469998</v>
      </c>
      <c r="G125" s="12">
        <v>40.526096407869986</v>
      </c>
      <c r="H125" s="12">
        <v>70.508573221909998</v>
      </c>
      <c r="I125" s="12">
        <v>130.22140735716005</v>
      </c>
      <c r="J125" s="12">
        <v>76.786792628639986</v>
      </c>
      <c r="K125" s="12">
        <v>75.920336222749967</v>
      </c>
      <c r="L125" s="12">
        <v>75.180774041840053</v>
      </c>
      <c r="M125" s="12">
        <v>83.948610943620011</v>
      </c>
      <c r="N125" s="12">
        <v>76.904395072434298</v>
      </c>
      <c r="O125" s="12">
        <v>77.348248631090044</v>
      </c>
    </row>
    <row r="126" spans="1:15" ht="17.25" x14ac:dyDescent="0.25">
      <c r="A126" s="39" t="s">
        <v>86</v>
      </c>
      <c r="B126" s="12">
        <v>198.77254413964098</v>
      </c>
      <c r="C126" s="12">
        <v>194.38996508962404</v>
      </c>
      <c r="D126" s="12">
        <v>201.40063796223501</v>
      </c>
      <c r="E126" s="12">
        <v>193.12854268068389</v>
      </c>
      <c r="F126" s="12">
        <v>213.51979320305767</v>
      </c>
      <c r="G126" s="12">
        <v>206.41706070752295</v>
      </c>
      <c r="H126" s="12">
        <v>210.96694274138858</v>
      </c>
      <c r="I126" s="12">
        <v>193.18471143555641</v>
      </c>
      <c r="J126" s="12">
        <v>240.77438360566086</v>
      </c>
      <c r="K126" s="12">
        <v>227.52694811596703</v>
      </c>
      <c r="L126" s="12">
        <v>226.96059730603238</v>
      </c>
      <c r="M126" s="12">
        <v>231.50932707131548</v>
      </c>
      <c r="N126" s="12">
        <v>253.585706623025</v>
      </c>
      <c r="O126" s="12">
        <v>235.16388421520054</v>
      </c>
    </row>
    <row r="127" spans="1:15" ht="17.25" x14ac:dyDescent="0.25">
      <c r="A127" s="39" t="s">
        <v>87</v>
      </c>
      <c r="B127" s="12">
        <v>39.682510085973767</v>
      </c>
      <c r="C127" s="12">
        <v>41.146638451248037</v>
      </c>
      <c r="D127" s="12">
        <v>42.523265783524899</v>
      </c>
      <c r="E127" s="12">
        <v>43.970649513475131</v>
      </c>
      <c r="F127" s="12">
        <v>41.908443193000004</v>
      </c>
      <c r="G127" s="12">
        <v>47.513973846999995</v>
      </c>
      <c r="H127" s="12">
        <v>47.847441865</v>
      </c>
      <c r="I127" s="12">
        <v>48.797922284999977</v>
      </c>
      <c r="J127" s="12">
        <v>44.250165854999999</v>
      </c>
      <c r="K127" s="12">
        <v>43.919623823999991</v>
      </c>
      <c r="L127" s="12">
        <v>40.361781723000007</v>
      </c>
      <c r="M127" s="12">
        <v>41.283258811999985</v>
      </c>
      <c r="N127" s="12">
        <v>37.327741871000001</v>
      </c>
      <c r="O127" s="12">
        <v>39.009395323</v>
      </c>
    </row>
    <row r="128" spans="1:15" ht="17.25" x14ac:dyDescent="0.3">
      <c r="A128" s="45" t="s">
        <v>88</v>
      </c>
      <c r="B128" s="26">
        <f t="shared" ref="B128:O128" si="40">+SUM(B124,B125:B126,B127)</f>
        <v>994.59113410785733</v>
      </c>
      <c r="C128" s="26">
        <f t="shared" si="40"/>
        <v>1008.7148522691242</v>
      </c>
      <c r="D128" s="26">
        <f t="shared" si="40"/>
        <v>1096.3227043183697</v>
      </c>
      <c r="E128" s="26">
        <f t="shared" si="40"/>
        <v>1184.6034618107976</v>
      </c>
      <c r="F128" s="26">
        <f t="shared" si="40"/>
        <v>1195.5547746249445</v>
      </c>
      <c r="G128" s="26">
        <f t="shared" si="40"/>
        <v>1191.5308118417981</v>
      </c>
      <c r="H128" s="26">
        <f t="shared" si="40"/>
        <v>1208.0570000689456</v>
      </c>
      <c r="I128" s="26">
        <f t="shared" si="40"/>
        <v>1284.0434873184158</v>
      </c>
      <c r="J128" s="26">
        <f t="shared" si="40"/>
        <v>1281.1635346258652</v>
      </c>
      <c r="K128" s="26">
        <f t="shared" si="40"/>
        <v>1297.6400233484665</v>
      </c>
      <c r="L128" s="26">
        <f t="shared" si="40"/>
        <v>1310.8127255986633</v>
      </c>
      <c r="M128" s="26">
        <f t="shared" si="40"/>
        <v>1312.5091262886242</v>
      </c>
      <c r="N128" s="26">
        <f t="shared" si="40"/>
        <v>1311.803944061385</v>
      </c>
      <c r="O128" s="26">
        <f t="shared" si="40"/>
        <v>1345.8416881122773</v>
      </c>
    </row>
    <row r="129" spans="1:15" ht="17.25" x14ac:dyDescent="0.25">
      <c r="A129" s="39" t="s">
        <v>89</v>
      </c>
      <c r="B129" s="12">
        <v>141.17869784325941</v>
      </c>
      <c r="C129" s="12">
        <v>141.93211519992511</v>
      </c>
      <c r="D129" s="12">
        <v>189.16006645278708</v>
      </c>
      <c r="E129" s="12">
        <v>149.67559827983612</v>
      </c>
      <c r="F129" s="12">
        <v>145.26151244903181</v>
      </c>
      <c r="G129" s="12">
        <v>148.52176330868912</v>
      </c>
      <c r="H129" s="12">
        <v>152.48408473802067</v>
      </c>
      <c r="I129" s="12">
        <v>173.26095495096163</v>
      </c>
      <c r="J129" s="12">
        <v>150.97495161643968</v>
      </c>
      <c r="K129" s="12">
        <v>163.36135251830245</v>
      </c>
      <c r="L129" s="12">
        <v>162.05619834007578</v>
      </c>
      <c r="M129" s="12">
        <v>146.72115895198669</v>
      </c>
      <c r="N129" s="12">
        <v>161.52662449936651</v>
      </c>
      <c r="O129" s="12">
        <v>146.86922773447534</v>
      </c>
    </row>
    <row r="130" spans="1:15" ht="17.25" x14ac:dyDescent="0.25">
      <c r="A130" s="32" t="s">
        <v>90</v>
      </c>
      <c r="B130" s="33">
        <f t="shared" ref="B130:O130" si="41">+B128-B129</f>
        <v>853.41243626459789</v>
      </c>
      <c r="C130" s="33">
        <f t="shared" si="41"/>
        <v>866.78273706919913</v>
      </c>
      <c r="D130" s="33">
        <f t="shared" si="41"/>
        <v>907.16263786558261</v>
      </c>
      <c r="E130" s="33">
        <f t="shared" si="41"/>
        <v>1034.9278635309615</v>
      </c>
      <c r="F130" s="33">
        <f t="shared" si="41"/>
        <v>1050.2932621759126</v>
      </c>
      <c r="G130" s="33">
        <f t="shared" si="41"/>
        <v>1043.0090485331091</v>
      </c>
      <c r="H130" s="33">
        <f t="shared" si="41"/>
        <v>1055.5729153309248</v>
      </c>
      <c r="I130" s="33">
        <f t="shared" si="41"/>
        <v>1110.7825323674542</v>
      </c>
      <c r="J130" s="33">
        <f t="shared" si="41"/>
        <v>1130.1885830094254</v>
      </c>
      <c r="K130" s="33">
        <f t="shared" si="41"/>
        <v>1134.2786708301639</v>
      </c>
      <c r="L130" s="33">
        <f t="shared" si="41"/>
        <v>1148.7565272585875</v>
      </c>
      <c r="M130" s="33">
        <f t="shared" si="41"/>
        <v>1165.7879673366374</v>
      </c>
      <c r="N130" s="33">
        <f t="shared" si="41"/>
        <v>1150.2773195620184</v>
      </c>
      <c r="O130" s="33">
        <f t="shared" si="41"/>
        <v>1198.972460377802</v>
      </c>
    </row>
    <row r="131" spans="1:15" ht="5.25" customHeight="1" x14ac:dyDescent="0.25">
      <c r="A131" s="34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ht="17.25" x14ac:dyDescent="0.25">
      <c r="A132" s="32" t="s">
        <v>91</v>
      </c>
      <c r="B132" s="33">
        <v>192.31973172538821</v>
      </c>
      <c r="C132" s="33">
        <v>196.97964110733335</v>
      </c>
      <c r="D132" s="33">
        <v>193.18857069100773</v>
      </c>
      <c r="E132" s="33">
        <v>256.09028677816997</v>
      </c>
      <c r="F132" s="33">
        <v>212.89298957256153</v>
      </c>
      <c r="G132" s="33">
        <v>212.59605826815852</v>
      </c>
      <c r="H132" s="33">
        <v>224.15269862914587</v>
      </c>
      <c r="I132" s="33">
        <v>279.65200482881653</v>
      </c>
      <c r="J132" s="33">
        <v>172.12421647750909</v>
      </c>
      <c r="K132" s="33">
        <v>127.91883013200741</v>
      </c>
      <c r="L132" s="33">
        <v>159.33455013731853</v>
      </c>
      <c r="M132" s="33">
        <v>297.64512609580294</v>
      </c>
      <c r="N132" s="33">
        <v>205.84169728903868</v>
      </c>
      <c r="O132" s="33">
        <v>258.99616428833014</v>
      </c>
    </row>
    <row r="133" spans="1:15" ht="5.25" customHeight="1" x14ac:dyDescent="0.25">
      <c r="A133" s="34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7.25" x14ac:dyDescent="0.25">
      <c r="A134" s="42" t="s">
        <v>92</v>
      </c>
      <c r="B134" s="16">
        <v>40.521954192462978</v>
      </c>
      <c r="C134" s="16">
        <v>163.81913296290716</v>
      </c>
      <c r="D134" s="16">
        <v>-195.80786960043542</v>
      </c>
      <c r="E134" s="16">
        <v>236.66558311017943</v>
      </c>
      <c r="F134" s="16">
        <v>132.78013783917226</v>
      </c>
      <c r="G134" s="16">
        <v>200.9754398594774</v>
      </c>
      <c r="H134" s="16">
        <v>153.21568296852953</v>
      </c>
      <c r="I134" s="16">
        <v>237.72693669521271</v>
      </c>
      <c r="J134" s="16">
        <v>32.221399756235108</v>
      </c>
      <c r="K134" s="16">
        <v>283.39587412367899</v>
      </c>
      <c r="L134" s="16">
        <v>66.920746848677723</v>
      </c>
      <c r="M134" s="16">
        <v>178.82424912425765</v>
      </c>
      <c r="N134" s="16">
        <v>-90.334653177851862</v>
      </c>
      <c r="O134" s="16">
        <v>244.65563797226943</v>
      </c>
    </row>
    <row r="135" spans="1:15" ht="17.25" x14ac:dyDescent="0.25">
      <c r="A135" s="46" t="s">
        <v>93</v>
      </c>
      <c r="B135" s="16">
        <v>38.273499999999999</v>
      </c>
      <c r="C135" s="16">
        <v>38.273499999999999</v>
      </c>
      <c r="D135" s="16">
        <v>38.273000000000003</v>
      </c>
      <c r="E135" s="16">
        <v>38.274000000000001</v>
      </c>
      <c r="F135" s="16">
        <v>41.690808164000003</v>
      </c>
      <c r="G135" s="16">
        <v>45.297019717999994</v>
      </c>
      <c r="H135" s="16">
        <v>43.496051139000002</v>
      </c>
      <c r="I135" s="16">
        <v>50.498603202451982</v>
      </c>
      <c r="J135" s="16">
        <v>44.150096386999998</v>
      </c>
      <c r="K135" s="16">
        <v>58.041678931</v>
      </c>
      <c r="L135" s="16">
        <v>45.298585930569999</v>
      </c>
      <c r="M135" s="16">
        <v>62.446070314429988</v>
      </c>
      <c r="N135" s="16">
        <v>52.010578011</v>
      </c>
      <c r="O135" s="16">
        <v>75.034647405000001</v>
      </c>
    </row>
    <row r="136" spans="1:15" ht="5.25" customHeight="1" x14ac:dyDescent="0.25">
      <c r="A136" s="34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ht="17.25" x14ac:dyDescent="0.25">
      <c r="A137" s="42" t="s">
        <v>94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1:15" ht="17.25" x14ac:dyDescent="0.25">
      <c r="A138" s="39" t="s">
        <v>95</v>
      </c>
      <c r="B138" s="12">
        <v>148.70112060753661</v>
      </c>
      <c r="C138" s="12">
        <v>32.096346626544431</v>
      </c>
      <c r="D138" s="12">
        <v>253.69296766343697</v>
      </c>
      <c r="E138" s="12">
        <v>23.413951728666142</v>
      </c>
      <c r="F138" s="12">
        <v>200.9384119676117</v>
      </c>
      <c r="G138" s="12">
        <v>196.24788755690096</v>
      </c>
      <c r="H138" s="12">
        <v>136.36722907882609</v>
      </c>
      <c r="I138" s="12">
        <v>-15.651916063833166</v>
      </c>
      <c r="J138" s="12">
        <v>196.30792760377403</v>
      </c>
      <c r="K138" s="12">
        <v>-1.5409004325704301</v>
      </c>
      <c r="L138" s="12">
        <v>151.55665331490695</v>
      </c>
      <c r="M138" s="12">
        <v>78.159023166477567</v>
      </c>
      <c r="N138" s="12">
        <v>289.71334649833045</v>
      </c>
      <c r="O138" s="12">
        <v>-24.437688892533362</v>
      </c>
    </row>
    <row r="139" spans="1:15" ht="17.25" x14ac:dyDescent="0.25">
      <c r="A139" s="39" t="s">
        <v>96</v>
      </c>
      <c r="B139" s="12">
        <v>35.023265275328797</v>
      </c>
      <c r="C139" s="12">
        <v>22.266184311102602</v>
      </c>
      <c r="D139" s="12">
        <v>-52.379664930539803</v>
      </c>
      <c r="E139" s="12">
        <v>74.32314275063591</v>
      </c>
      <c r="F139" s="12">
        <v>147.78947002289999</v>
      </c>
      <c r="G139" s="12">
        <v>38.832639965668584</v>
      </c>
      <c r="H139" s="12">
        <v>18.50334429838421</v>
      </c>
      <c r="I139" s="12">
        <v>5.2472389521734728</v>
      </c>
      <c r="J139" s="12">
        <v>3.831008299317022</v>
      </c>
      <c r="K139" s="12">
        <v>10.887390714674288</v>
      </c>
      <c r="L139" s="12">
        <v>13.632507395250986</v>
      </c>
      <c r="M139" s="12">
        <v>23.3611082716134</v>
      </c>
      <c r="N139" s="12">
        <v>-43.565229650139599</v>
      </c>
      <c r="O139" s="12">
        <v>23.670390043070803</v>
      </c>
    </row>
    <row r="140" spans="1:15" ht="17.25" x14ac:dyDescent="0.25">
      <c r="A140" s="39" t="s">
        <v>97</v>
      </c>
      <c r="B140" s="12">
        <v>3.8719432600749997</v>
      </c>
      <c r="C140" s="12">
        <v>14.142848054937003</v>
      </c>
      <c r="D140" s="12">
        <v>4.7493316326559976</v>
      </c>
      <c r="E140" s="12">
        <v>3.4466233772939994</v>
      </c>
      <c r="F140" s="12">
        <v>2.5429983788363999</v>
      </c>
      <c r="G140" s="12">
        <v>16.971534947167211</v>
      </c>
      <c r="H140" s="12">
        <v>4.5943503299718795</v>
      </c>
      <c r="I140" s="12">
        <v>4.2833355477036097</v>
      </c>
      <c r="J140" s="12">
        <v>4.2997039277295794</v>
      </c>
      <c r="K140" s="12">
        <v>2.6726667278346996</v>
      </c>
      <c r="L140" s="12">
        <v>4.3214679271649015</v>
      </c>
      <c r="M140" s="12">
        <v>2.2741259208325171</v>
      </c>
      <c r="N140" s="12">
        <v>2.2728329916453998</v>
      </c>
      <c r="O140" s="12">
        <v>3.8997304898401004</v>
      </c>
    </row>
    <row r="141" spans="1:15" ht="17.25" x14ac:dyDescent="0.25">
      <c r="A141" s="39" t="s">
        <v>98</v>
      </c>
      <c r="B141" s="12">
        <v>24.52742800647405</v>
      </c>
      <c r="C141" s="12">
        <v>102.05547440723022</v>
      </c>
      <c r="D141" s="12">
        <v>72.162475072349636</v>
      </c>
      <c r="E141" s="12">
        <v>65.26389286798991</v>
      </c>
      <c r="F141" s="12">
        <v>86.209578175663694</v>
      </c>
      <c r="G141" s="12">
        <v>81.587911451666272</v>
      </c>
      <c r="H141" s="12">
        <v>66.366113785555854</v>
      </c>
      <c r="I141" s="12">
        <v>-65.372264197028699</v>
      </c>
      <c r="J141" s="12">
        <v>86.483453036664571</v>
      </c>
      <c r="K141" s="12">
        <v>50.554287110166591</v>
      </c>
      <c r="L141" s="12">
        <v>47.838960020981375</v>
      </c>
      <c r="M141" s="12">
        <v>37.525606907495103</v>
      </c>
      <c r="N141" s="12">
        <v>94.201141674302335</v>
      </c>
      <c r="O141" s="12">
        <v>50.479984162798658</v>
      </c>
    </row>
    <row r="142" spans="1:15" ht="17.25" x14ac:dyDescent="0.25">
      <c r="A142" s="39" t="s">
        <v>99</v>
      </c>
      <c r="B142" s="12">
        <v>0</v>
      </c>
      <c r="C142" s="12">
        <v>-9.2369446570000004</v>
      </c>
      <c r="D142" s="12">
        <v>9.2369446570000004</v>
      </c>
      <c r="E142" s="12">
        <v>0</v>
      </c>
      <c r="F142" s="12">
        <v>0</v>
      </c>
      <c r="G142" s="12">
        <v>0.36781870199999683</v>
      </c>
      <c r="H142" s="12">
        <v>-0.68482896699999951</v>
      </c>
      <c r="I142" s="12">
        <v>53.940042146000003</v>
      </c>
      <c r="J142" s="12">
        <v>-1.04252586</v>
      </c>
      <c r="K142" s="12">
        <v>12.782320889580001</v>
      </c>
      <c r="L142" s="12">
        <v>6.3268629665099958</v>
      </c>
      <c r="M142" s="12">
        <v>20.945319792099994</v>
      </c>
      <c r="N142" s="12">
        <v>8.2442859149499998</v>
      </c>
      <c r="O142" s="12">
        <v>-0.43279152665000131</v>
      </c>
    </row>
    <row r="143" spans="1:15" ht="17.25" x14ac:dyDescent="0.25">
      <c r="A143" s="39" t="s">
        <v>100</v>
      </c>
      <c r="B143" s="12">
        <v>200.99664407206851</v>
      </c>
      <c r="C143" s="12">
        <v>167.94141289431957</v>
      </c>
      <c r="D143" s="12">
        <v>166.75596811993532</v>
      </c>
      <c r="E143" s="12">
        <v>187.66692594804988</v>
      </c>
      <c r="F143" s="12">
        <v>102.32337040730428</v>
      </c>
      <c r="G143" s="12">
        <v>151.50561282644981</v>
      </c>
      <c r="H143" s="12">
        <v>124.71693406615535</v>
      </c>
      <c r="I143" s="12">
        <v>318.47909668486494</v>
      </c>
      <c r="J143" s="12">
        <v>84.776759357279502</v>
      </c>
      <c r="K143" s="12">
        <v>85.868226051499676</v>
      </c>
      <c r="L143" s="12">
        <v>93.837300879531824</v>
      </c>
      <c r="M143" s="12">
        <v>136.08611528399675</v>
      </c>
      <c r="N143" s="12">
        <v>74.950434571682592</v>
      </c>
      <c r="O143" s="12">
        <v>81.324399260075296</v>
      </c>
    </row>
    <row r="144" spans="1:15" ht="17.25" x14ac:dyDescent="0.25">
      <c r="A144" s="32" t="s">
        <v>101</v>
      </c>
      <c r="B144" s="33">
        <f t="shared" ref="B144:O144" si="42">+SUM(B142:B143,B138:B141)</f>
        <v>413.12040122148301</v>
      </c>
      <c r="C144" s="33">
        <f t="shared" si="42"/>
        <v>329.26532163713381</v>
      </c>
      <c r="D144" s="33">
        <f t="shared" si="42"/>
        <v>454.21802221483819</v>
      </c>
      <c r="E144" s="33">
        <f t="shared" si="42"/>
        <v>354.11453667263584</v>
      </c>
      <c r="F144" s="33">
        <f t="shared" si="42"/>
        <v>539.80382895231605</v>
      </c>
      <c r="G144" s="33">
        <f t="shared" si="42"/>
        <v>485.51340544985283</v>
      </c>
      <c r="H144" s="33">
        <f t="shared" si="42"/>
        <v>349.86314259189334</v>
      </c>
      <c r="I144" s="33">
        <f t="shared" si="42"/>
        <v>300.92553306988015</v>
      </c>
      <c r="J144" s="33">
        <f t="shared" si="42"/>
        <v>374.65632636476471</v>
      </c>
      <c r="K144" s="33">
        <f t="shared" si="42"/>
        <v>161.22399106118482</v>
      </c>
      <c r="L144" s="33">
        <f t="shared" si="42"/>
        <v>317.51375250434603</v>
      </c>
      <c r="M144" s="33">
        <f t="shared" si="42"/>
        <v>298.35129934251529</v>
      </c>
      <c r="N144" s="33">
        <f t="shared" si="42"/>
        <v>425.81681200077117</v>
      </c>
      <c r="O144" s="33">
        <f t="shared" si="42"/>
        <v>134.50402353660149</v>
      </c>
    </row>
    <row r="145" spans="1:15" ht="5.25" customHeight="1" x14ac:dyDescent="0.25">
      <c r="A145" s="44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15" ht="17.25" x14ac:dyDescent="0.25">
      <c r="A146" s="44" t="s">
        <v>102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1:15" ht="17.25" x14ac:dyDescent="0.25">
      <c r="A147" s="39" t="s">
        <v>103</v>
      </c>
      <c r="B147" s="12">
        <v>3.6600005626678463E-10</v>
      </c>
      <c r="C147" s="12">
        <v>-4.1800010204315181E-10</v>
      </c>
      <c r="D147" s="12">
        <v>1.5489112691000086E-2</v>
      </c>
      <c r="E147" s="12">
        <v>-1.5489112465999778E-2</v>
      </c>
      <c r="F147" s="12">
        <v>0.42708867591000005</v>
      </c>
      <c r="G147" s="12">
        <v>3.3130742103999999</v>
      </c>
      <c r="H147" s="12">
        <v>2.5046596473000005</v>
      </c>
      <c r="I147" s="12">
        <v>1.4883460946830582</v>
      </c>
      <c r="J147" s="12">
        <v>4.0664511387445001</v>
      </c>
      <c r="K147" s="12">
        <v>1.3161564165360005</v>
      </c>
      <c r="L147" s="12">
        <v>0.14064006458079895</v>
      </c>
      <c r="M147" s="12">
        <v>1.4335211401799988</v>
      </c>
      <c r="N147" s="12">
        <v>0.21994780730079996</v>
      </c>
      <c r="O147" s="12">
        <v>1.7923960405466999</v>
      </c>
    </row>
    <row r="148" spans="1:15" ht="17.25" x14ac:dyDescent="0.25">
      <c r="A148" s="39" t="s">
        <v>104</v>
      </c>
      <c r="B148" s="12">
        <v>713.21309648914382</v>
      </c>
      <c r="C148" s="12">
        <v>726.95524644154466</v>
      </c>
      <c r="D148" s="12">
        <v>816.13687122509134</v>
      </c>
      <c r="E148" s="12">
        <v>855.00097642224523</v>
      </c>
      <c r="F148" s="12">
        <v>876.96717044613467</v>
      </c>
      <c r="G148" s="12">
        <v>863.88278284323201</v>
      </c>
      <c r="H148" s="12">
        <v>862.81337474063412</v>
      </c>
      <c r="I148" s="12">
        <v>927.4240677528029</v>
      </c>
      <c r="J148" s="12">
        <v>895.63510420422779</v>
      </c>
      <c r="K148" s="12">
        <v>924.57485530302029</v>
      </c>
      <c r="L148" s="12">
        <v>921.36604079377855</v>
      </c>
      <c r="M148" s="12">
        <v>929.54113020489024</v>
      </c>
      <c r="N148" s="12">
        <v>924.1284229523659</v>
      </c>
      <c r="O148" s="12">
        <v>960.46507556306938</v>
      </c>
    </row>
    <row r="149" spans="1:15" ht="17.25" x14ac:dyDescent="0.25">
      <c r="A149" s="39" t="s">
        <v>105</v>
      </c>
      <c r="B149" s="12">
        <v>1070.5450089491007</v>
      </c>
      <c r="C149" s="12">
        <v>853.71077421178461</v>
      </c>
      <c r="D149" s="12">
        <v>931.58240796619327</v>
      </c>
      <c r="E149" s="12">
        <v>1022.9474809902799</v>
      </c>
      <c r="F149" s="12">
        <v>1237.8120559704003</v>
      </c>
      <c r="G149" s="12">
        <v>1041.119021811221</v>
      </c>
      <c r="H149" s="12">
        <v>983.88300697000739</v>
      </c>
      <c r="I149" s="12">
        <v>1146.3850240611782</v>
      </c>
      <c r="J149" s="12">
        <v>1142.5384176261473</v>
      </c>
      <c r="K149" s="12">
        <v>1098.8297512605443</v>
      </c>
      <c r="L149" s="12">
        <v>1101.5132991610524</v>
      </c>
      <c r="M149" s="12">
        <v>1165.0681836871397</v>
      </c>
      <c r="N149" s="12">
        <v>1094.7837575764127</v>
      </c>
      <c r="O149" s="12">
        <v>1129.2614147027048</v>
      </c>
    </row>
    <row r="150" spans="1:15" ht="17.25" x14ac:dyDescent="0.25">
      <c r="A150" s="39" t="s">
        <v>106</v>
      </c>
      <c r="B150" s="12">
        <v>114.91597967568974</v>
      </c>
      <c r="C150" s="12">
        <v>111.17651262295576</v>
      </c>
      <c r="D150" s="12">
        <v>126.77906613613509</v>
      </c>
      <c r="E150" s="12">
        <v>135.340171155283</v>
      </c>
      <c r="F150" s="12">
        <v>107.31979645492387</v>
      </c>
      <c r="G150" s="12">
        <v>104.85118783807941</v>
      </c>
      <c r="H150" s="12">
        <v>121.35311548186669</v>
      </c>
      <c r="I150" s="12">
        <v>138.08431773465219</v>
      </c>
      <c r="J150" s="12">
        <v>127.9496415527111</v>
      </c>
      <c r="K150" s="12">
        <v>127.44276151649105</v>
      </c>
      <c r="L150" s="12">
        <v>130.36163759849836</v>
      </c>
      <c r="M150" s="12">
        <v>135.65441656188486</v>
      </c>
      <c r="N150" s="12">
        <v>131.71148618583609</v>
      </c>
      <c r="O150" s="12">
        <v>128.64679106293693</v>
      </c>
    </row>
    <row r="151" spans="1:15" ht="17.25" x14ac:dyDescent="0.25">
      <c r="A151" s="39" t="s">
        <v>107</v>
      </c>
      <c r="B151" s="12">
        <v>49.0312527839071</v>
      </c>
      <c r="C151" s="12">
        <v>42.188354313262842</v>
      </c>
      <c r="D151" s="12">
        <v>50.439031293029231</v>
      </c>
      <c r="E151" s="12">
        <v>-10.848248937015049</v>
      </c>
      <c r="F151" s="12">
        <v>32.600970879803114</v>
      </c>
      <c r="G151" s="12">
        <v>44.731922810967141</v>
      </c>
      <c r="H151" s="12">
        <v>46.551659288812104</v>
      </c>
      <c r="I151" s="12">
        <v>-23.741757931625049</v>
      </c>
      <c r="J151" s="12">
        <v>21.142398546363122</v>
      </c>
      <c r="K151" s="12">
        <v>28.454504575590065</v>
      </c>
      <c r="L151" s="12">
        <v>17.071236434542584</v>
      </c>
      <c r="M151" s="12">
        <v>54.73531152635632</v>
      </c>
      <c r="N151" s="12">
        <v>26.154663930599686</v>
      </c>
      <c r="O151" s="12">
        <v>31.188647645062815</v>
      </c>
    </row>
    <row r="152" spans="1:15" ht="17.25" x14ac:dyDescent="0.25">
      <c r="A152" s="32" t="s">
        <v>108</v>
      </c>
      <c r="B152" s="33">
        <f t="shared" ref="B152:O152" si="43">+SUM(B147:B148,B149:B151)</f>
        <v>1947.7053378982073</v>
      </c>
      <c r="C152" s="33">
        <f t="shared" si="43"/>
        <v>1734.0308875891299</v>
      </c>
      <c r="D152" s="33">
        <f t="shared" si="43"/>
        <v>1924.95286573314</v>
      </c>
      <c r="E152" s="33">
        <f t="shared" si="43"/>
        <v>2002.4248905183272</v>
      </c>
      <c r="F152" s="33">
        <f t="shared" si="43"/>
        <v>2255.1270824271724</v>
      </c>
      <c r="G152" s="33">
        <f t="shared" si="43"/>
        <v>2057.8979895138996</v>
      </c>
      <c r="H152" s="33">
        <f t="shared" si="43"/>
        <v>2017.1058161286203</v>
      </c>
      <c r="I152" s="33">
        <f t="shared" si="43"/>
        <v>2189.6399977116912</v>
      </c>
      <c r="J152" s="33">
        <f t="shared" si="43"/>
        <v>2191.3320130681936</v>
      </c>
      <c r="K152" s="33">
        <f t="shared" si="43"/>
        <v>2180.6180290721813</v>
      </c>
      <c r="L152" s="33">
        <f t="shared" si="43"/>
        <v>2170.4528540524529</v>
      </c>
      <c r="M152" s="33">
        <f t="shared" si="43"/>
        <v>2286.4325631204511</v>
      </c>
      <c r="N152" s="33">
        <f t="shared" si="43"/>
        <v>2176.9982784525155</v>
      </c>
      <c r="O152" s="33">
        <f t="shared" si="43"/>
        <v>2251.3543250143202</v>
      </c>
    </row>
    <row r="153" spans="1:15" ht="5.25" customHeight="1" x14ac:dyDescent="0.25">
      <c r="A153" s="47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</row>
    <row r="154" spans="1:15" ht="17.25" x14ac:dyDescent="0.25">
      <c r="A154" s="32" t="s">
        <v>109</v>
      </c>
      <c r="B154" s="33">
        <f t="shared" ref="B154:O154" si="44">+SUM(B121,B130,B132,B134:B135,B144)-B152</f>
        <v>1097.3934341370814</v>
      </c>
      <c r="C154" s="33">
        <f t="shared" si="44"/>
        <v>1359.0221345760735</v>
      </c>
      <c r="D154" s="33">
        <f t="shared" si="44"/>
        <v>1172.5650020122264</v>
      </c>
      <c r="E154" s="33">
        <f t="shared" si="44"/>
        <v>1595.6759431023534</v>
      </c>
      <c r="F154" s="33">
        <f t="shared" si="44"/>
        <v>1369.5009899501638</v>
      </c>
      <c r="G154" s="33">
        <f t="shared" si="44"/>
        <v>1383.5584297117607</v>
      </c>
      <c r="H154" s="33">
        <f t="shared" si="44"/>
        <v>1501.7247855884955</v>
      </c>
      <c r="I154" s="33">
        <f t="shared" si="44"/>
        <v>1319.0608804612152</v>
      </c>
      <c r="J154" s="33">
        <f t="shared" si="44"/>
        <v>1358.9394403127512</v>
      </c>
      <c r="K154" s="33">
        <f t="shared" si="44"/>
        <v>1165.4183134398236</v>
      </c>
      <c r="L154" s="33">
        <f t="shared" si="44"/>
        <v>1216.1374231383747</v>
      </c>
      <c r="M154" s="33">
        <f t="shared" si="44"/>
        <v>1174.7318487743401</v>
      </c>
      <c r="N154" s="33">
        <f t="shared" si="44"/>
        <v>1421.4710241064658</v>
      </c>
      <c r="O154" s="33">
        <f t="shared" si="44"/>
        <v>1593.9625671829849</v>
      </c>
    </row>
    <row r="155" spans="1:15" ht="17.25" x14ac:dyDescent="0.25">
      <c r="A155" s="39" t="s">
        <v>110</v>
      </c>
      <c r="B155" s="12">
        <v>478.52788943860827</v>
      </c>
      <c r="C155" s="12">
        <v>420.22891550576753</v>
      </c>
      <c r="D155" s="12">
        <v>536.61097179861133</v>
      </c>
      <c r="E155" s="12">
        <v>443.60224804760423</v>
      </c>
      <c r="F155" s="12">
        <v>573.87446855726375</v>
      </c>
      <c r="G155" s="12">
        <v>469.34798046345009</v>
      </c>
      <c r="H155" s="12">
        <v>537.07154102124582</v>
      </c>
      <c r="I155" s="12">
        <v>476.61456044269886</v>
      </c>
      <c r="J155" s="12">
        <v>445.21024236390832</v>
      </c>
      <c r="K155" s="12">
        <v>396.59171081307403</v>
      </c>
      <c r="L155" s="12">
        <v>470.82127538536383</v>
      </c>
      <c r="M155" s="12">
        <v>440.17032309646112</v>
      </c>
      <c r="N155" s="12">
        <v>470.12654681061662</v>
      </c>
      <c r="O155" s="12">
        <v>454.70626240531237</v>
      </c>
    </row>
    <row r="156" spans="1:15" ht="17.25" x14ac:dyDescent="0.25">
      <c r="A156" s="32" t="s">
        <v>111</v>
      </c>
      <c r="B156" s="33">
        <f t="shared" ref="B156:O156" si="45">+B154-B155</f>
        <v>618.86554469847306</v>
      </c>
      <c r="C156" s="33">
        <f t="shared" si="45"/>
        <v>938.79321907030601</v>
      </c>
      <c r="D156" s="33">
        <f t="shared" si="45"/>
        <v>635.95403021361506</v>
      </c>
      <c r="E156" s="33">
        <f t="shared" si="45"/>
        <v>1152.0736950547491</v>
      </c>
      <c r="F156" s="33">
        <f t="shared" si="45"/>
        <v>795.62652139290003</v>
      </c>
      <c r="G156" s="33">
        <f t="shared" si="45"/>
        <v>914.21044924831062</v>
      </c>
      <c r="H156" s="33">
        <f t="shared" si="45"/>
        <v>964.65324456724966</v>
      </c>
      <c r="I156" s="33">
        <f t="shared" si="45"/>
        <v>842.44632001851642</v>
      </c>
      <c r="J156" s="33">
        <f t="shared" si="45"/>
        <v>913.72919794884297</v>
      </c>
      <c r="K156" s="33">
        <f t="shared" si="45"/>
        <v>768.82660262674949</v>
      </c>
      <c r="L156" s="33">
        <f t="shared" si="45"/>
        <v>745.31614775301091</v>
      </c>
      <c r="M156" s="33">
        <f t="shared" si="45"/>
        <v>734.56152567787899</v>
      </c>
      <c r="N156" s="33">
        <f t="shared" si="45"/>
        <v>951.34447729584917</v>
      </c>
      <c r="O156" s="33">
        <f t="shared" si="45"/>
        <v>1139.2563047776725</v>
      </c>
    </row>
    <row r="157" spans="1:15" ht="17.25" x14ac:dyDescent="0.25">
      <c r="A157" s="48" t="s">
        <v>112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9.2406696999999996E-2</v>
      </c>
      <c r="I157" s="12">
        <v>-9.2406696999999996E-2</v>
      </c>
      <c r="J157" s="12">
        <v>0</v>
      </c>
      <c r="K157" s="12">
        <v>-4.5000004768371578E-10</v>
      </c>
      <c r="L157" s="12">
        <v>4.5000004768371578E-10</v>
      </c>
      <c r="M157" s="12">
        <v>0</v>
      </c>
      <c r="N157" s="12">
        <v>0</v>
      </c>
      <c r="O157" s="12">
        <v>0</v>
      </c>
    </row>
    <row r="158" spans="1:15" ht="17.25" x14ac:dyDescent="0.25">
      <c r="A158" s="32" t="s">
        <v>113</v>
      </c>
      <c r="B158" s="33">
        <f t="shared" ref="B158:O158" si="46">+B156-B157</f>
        <v>618.86554469847306</v>
      </c>
      <c r="C158" s="33">
        <f t="shared" si="46"/>
        <v>938.79321907030601</v>
      </c>
      <c r="D158" s="33">
        <f t="shared" si="46"/>
        <v>635.95403021361506</v>
      </c>
      <c r="E158" s="33">
        <f t="shared" si="46"/>
        <v>1152.0736950547491</v>
      </c>
      <c r="F158" s="33">
        <f t="shared" si="46"/>
        <v>795.62652139290003</v>
      </c>
      <c r="G158" s="33">
        <f t="shared" si="46"/>
        <v>914.21044924831062</v>
      </c>
      <c r="H158" s="33">
        <f t="shared" si="46"/>
        <v>964.56083787024966</v>
      </c>
      <c r="I158" s="33">
        <f t="shared" si="46"/>
        <v>842.53872671551642</v>
      </c>
      <c r="J158" s="33">
        <f t="shared" si="46"/>
        <v>913.72919794884297</v>
      </c>
      <c r="K158" s="33">
        <f t="shared" si="46"/>
        <v>768.82660262719946</v>
      </c>
      <c r="L158" s="33">
        <f t="shared" si="46"/>
        <v>745.31614775256094</v>
      </c>
      <c r="M158" s="33">
        <f t="shared" si="46"/>
        <v>734.56152567787899</v>
      </c>
      <c r="N158" s="33">
        <f t="shared" si="46"/>
        <v>951.34447729584917</v>
      </c>
      <c r="O158" s="33">
        <f t="shared" si="46"/>
        <v>1139.2563047776725</v>
      </c>
    </row>
    <row r="159" spans="1:15" ht="17.25" x14ac:dyDescent="0.25">
      <c r="A159" s="48" t="s">
        <v>114</v>
      </c>
      <c r="B159" s="12">
        <v>284.68074108100529</v>
      </c>
      <c r="C159" s="12">
        <v>369.83003289856356</v>
      </c>
      <c r="D159" s="12">
        <v>191.12948748461645</v>
      </c>
      <c r="E159" s="12">
        <v>458.68218325092084</v>
      </c>
      <c r="F159" s="12">
        <v>329.17806982792354</v>
      </c>
      <c r="G159" s="12">
        <v>313.13503947715952</v>
      </c>
      <c r="H159" s="12">
        <v>350.6326877371792</v>
      </c>
      <c r="I159" s="12">
        <v>384.12433845935669</v>
      </c>
      <c r="J159" s="12">
        <v>326.74875330835107</v>
      </c>
      <c r="K159" s="12">
        <v>298.03357548303825</v>
      </c>
      <c r="L159" s="12">
        <v>307.3749597379819</v>
      </c>
      <c r="M159" s="12">
        <v>267.86246007993805</v>
      </c>
      <c r="N159" s="12">
        <v>353.59926996677035</v>
      </c>
      <c r="O159" s="12">
        <v>457.74044805203766</v>
      </c>
    </row>
    <row r="160" spans="1:15" ht="17.25" x14ac:dyDescent="0.25">
      <c r="A160" s="32" t="s">
        <v>115</v>
      </c>
      <c r="B160" s="33">
        <f t="shared" ref="B160:O160" si="47">+B158-B159</f>
        <v>334.18480361746776</v>
      </c>
      <c r="C160" s="33">
        <f t="shared" si="47"/>
        <v>568.96318617174245</v>
      </c>
      <c r="D160" s="33">
        <f t="shared" si="47"/>
        <v>444.82454272899861</v>
      </c>
      <c r="E160" s="33">
        <f t="shared" si="47"/>
        <v>693.39151180382828</v>
      </c>
      <c r="F160" s="33">
        <f t="shared" si="47"/>
        <v>466.44845156497649</v>
      </c>
      <c r="G160" s="33">
        <f t="shared" si="47"/>
        <v>601.07540977115104</v>
      </c>
      <c r="H160" s="33">
        <f t="shared" si="47"/>
        <v>613.9281501330704</v>
      </c>
      <c r="I160" s="33">
        <f t="shared" si="47"/>
        <v>458.41438825615973</v>
      </c>
      <c r="J160" s="33">
        <f t="shared" si="47"/>
        <v>586.9804446404919</v>
      </c>
      <c r="K160" s="33">
        <f t="shared" si="47"/>
        <v>470.79302714416121</v>
      </c>
      <c r="L160" s="33">
        <f t="shared" si="47"/>
        <v>437.94118801457904</v>
      </c>
      <c r="M160" s="33">
        <f t="shared" si="47"/>
        <v>466.69906559794094</v>
      </c>
      <c r="N160" s="33">
        <f t="shared" si="47"/>
        <v>597.74520732907877</v>
      </c>
      <c r="O160" s="33">
        <f t="shared" si="47"/>
        <v>681.51585672563488</v>
      </c>
    </row>
    <row r="161" spans="1:15" ht="17.25" x14ac:dyDescent="0.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</row>
    <row r="162" spans="1:15" ht="17.25" customHeight="1" x14ac:dyDescent="0.25">
      <c r="A162" s="5" t="s">
        <v>116</v>
      </c>
      <c r="B162" s="6" t="s">
        <v>146</v>
      </c>
      <c r="C162" s="6" t="s">
        <v>147</v>
      </c>
      <c r="D162" s="6" t="s">
        <v>148</v>
      </c>
      <c r="E162" s="6" t="s">
        <v>149</v>
      </c>
      <c r="F162" s="6" t="s">
        <v>150</v>
      </c>
      <c r="G162" s="6" t="s">
        <v>151</v>
      </c>
      <c r="H162" s="6" t="s">
        <v>152</v>
      </c>
      <c r="I162" s="6" t="s">
        <v>153</v>
      </c>
      <c r="J162" s="6" t="s">
        <v>154</v>
      </c>
      <c r="K162" s="6" t="s">
        <v>155</v>
      </c>
      <c r="L162" s="6" t="s">
        <v>156</v>
      </c>
      <c r="M162" s="6" t="s">
        <v>157</v>
      </c>
      <c r="N162" s="6" t="s">
        <v>158</v>
      </c>
      <c r="O162" s="6" t="s">
        <v>159</v>
      </c>
    </row>
    <row r="163" spans="1:15" ht="17.25" customHeight="1" x14ac:dyDescent="0.25">
      <c r="A163" s="5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7.25" x14ac:dyDescent="0.25">
      <c r="A164" s="49" t="s">
        <v>117</v>
      </c>
      <c r="B164" s="50">
        <v>5.4318485633363604E-2</v>
      </c>
      <c r="C164" s="50">
        <v>5.3798809497551538E-2</v>
      </c>
      <c r="D164" s="50">
        <v>5.4856684962429965E-2</v>
      </c>
      <c r="E164" s="50">
        <v>5.4538000452498035E-2</v>
      </c>
      <c r="F164" s="50">
        <v>5.5747701139714952E-2</v>
      </c>
      <c r="G164" s="50">
        <v>5.2728365888729298E-2</v>
      </c>
      <c r="H164" s="50">
        <v>5.5580542145496327E-2</v>
      </c>
      <c r="I164" s="50">
        <v>5.4136707440915609E-2</v>
      </c>
      <c r="J164" s="50">
        <v>5.7881598122740394E-2</v>
      </c>
      <c r="K164" s="50">
        <v>5.9133698953018191E-2</v>
      </c>
      <c r="L164" s="50">
        <v>5.9334127561605964E-2</v>
      </c>
      <c r="M164" s="50">
        <v>5.8044838622821886E-2</v>
      </c>
      <c r="N164" s="50">
        <v>5.7362869095335153E-2</v>
      </c>
      <c r="O164" s="50">
        <v>5.6199832675728145E-2</v>
      </c>
    </row>
    <row r="165" spans="1:15" ht="17.25" x14ac:dyDescent="0.25">
      <c r="A165" s="51" t="s">
        <v>118</v>
      </c>
      <c r="B165" s="50">
        <v>6.176820256013444E-2</v>
      </c>
      <c r="C165" s="50">
        <v>6.2129184076490721E-2</v>
      </c>
      <c r="D165" s="50">
        <v>6.2254629677701977E-2</v>
      </c>
      <c r="E165" s="50">
        <v>6.2081825512885276E-2</v>
      </c>
      <c r="F165" s="50">
        <v>6.4772000617642683E-2</v>
      </c>
      <c r="G165" s="50">
        <v>6.400586195679725E-2</v>
      </c>
      <c r="H165" s="50">
        <v>6.6859074487450348E-2</v>
      </c>
      <c r="I165" s="50">
        <v>6.32043107810496E-2</v>
      </c>
      <c r="J165" s="50">
        <v>6.7212048337804767E-2</v>
      </c>
      <c r="K165" s="50">
        <v>6.8674646952673474E-2</v>
      </c>
      <c r="L165" s="50">
        <v>6.8875566593442503E-2</v>
      </c>
      <c r="M165" s="50">
        <v>6.8455166045755578E-2</v>
      </c>
      <c r="N165" s="50">
        <v>6.6175466545178155E-2</v>
      </c>
      <c r="O165" s="50">
        <v>6.4640794607729715E-2</v>
      </c>
    </row>
    <row r="166" spans="1:15" ht="17.25" x14ac:dyDescent="0.25">
      <c r="A166" s="51" t="s">
        <v>119</v>
      </c>
      <c r="B166" s="50">
        <v>1.6964347339460464E-2</v>
      </c>
      <c r="C166" s="50">
        <v>1.1470765958920853E-2</v>
      </c>
      <c r="D166" s="50">
        <v>1.5164116076982504E-2</v>
      </c>
      <c r="E166" s="50">
        <v>1.2795448011005345E-2</v>
      </c>
      <c r="F166" s="50">
        <v>4.8627257777001387E-3</v>
      </c>
      <c r="G166" s="50">
        <v>-1.1883580760771468E-2</v>
      </c>
      <c r="H166" s="50">
        <v>-1.2547879386522274E-2</v>
      </c>
      <c r="I166" s="50">
        <v>-3.6633257002070731E-3</v>
      </c>
      <c r="J166" s="50">
        <v>1.6639976719232119E-4</v>
      </c>
      <c r="K166" s="50">
        <v>1.1139589778006692E-3</v>
      </c>
      <c r="L166" s="50">
        <v>-3.7889311951253609E-4</v>
      </c>
      <c r="M166" s="50">
        <v>-4.4837198169369267E-3</v>
      </c>
      <c r="N166" s="50">
        <v>7.0684598821933566E-3</v>
      </c>
      <c r="O166" s="50">
        <v>7.3146009929045668E-3</v>
      </c>
    </row>
    <row r="167" spans="1:15" ht="17.25" x14ac:dyDescent="0.25">
      <c r="A167" s="49" t="s">
        <v>120</v>
      </c>
      <c r="B167" s="50">
        <v>5.5658729280882661E-2</v>
      </c>
      <c r="C167" s="50">
        <v>5.2741467360424878E-2</v>
      </c>
      <c r="D167" s="50">
        <v>5.2794315517337959E-2</v>
      </c>
      <c r="E167" s="50">
        <v>5.3798926597527871E-2</v>
      </c>
      <c r="F167" s="50">
        <v>5.6176545663215852E-2</v>
      </c>
      <c r="G167" s="50">
        <v>5.5504770909564564E-2</v>
      </c>
      <c r="H167" s="50">
        <v>5.7812761012841642E-2</v>
      </c>
      <c r="I167" s="50">
        <v>5.4906905112372784E-2</v>
      </c>
      <c r="J167" s="50">
        <v>5.8509756152499801E-2</v>
      </c>
      <c r="K167" s="50">
        <v>6.0704266611297353E-2</v>
      </c>
      <c r="L167" s="50">
        <v>5.9296721678623508E-2</v>
      </c>
      <c r="M167" s="50">
        <v>5.8860252370389832E-2</v>
      </c>
      <c r="N167" s="50">
        <v>5.6161787870387961E-2</v>
      </c>
      <c r="O167" s="50">
        <v>5.614951159892112E-2</v>
      </c>
    </row>
    <row r="168" spans="1:15" ht="17.25" x14ac:dyDescent="0.25">
      <c r="A168" s="51" t="s">
        <v>118</v>
      </c>
      <c r="B168" s="50">
        <v>6.3182996780431072E-2</v>
      </c>
      <c r="C168" s="50">
        <v>6.3563331725980332E-2</v>
      </c>
      <c r="D168" s="50">
        <v>6.3427373345621305E-2</v>
      </c>
      <c r="E168" s="50">
        <v>6.3158953020385503E-2</v>
      </c>
      <c r="F168" s="50">
        <v>6.5970644100586728E-2</v>
      </c>
      <c r="G168" s="50">
        <v>6.5217072366455159E-2</v>
      </c>
      <c r="H168" s="50">
        <v>6.8065504635106605E-2</v>
      </c>
      <c r="I168" s="50">
        <v>6.447358220263856E-2</v>
      </c>
      <c r="J168" s="50">
        <v>6.8396765271002039E-2</v>
      </c>
      <c r="K168" s="50">
        <v>6.9815044579636845E-2</v>
      </c>
      <c r="L168" s="50">
        <v>6.9928723649097579E-2</v>
      </c>
      <c r="M168" s="50">
        <v>6.9502079885973109E-2</v>
      </c>
      <c r="N168" s="50">
        <v>6.7203812109308897E-2</v>
      </c>
      <c r="O168" s="50">
        <v>6.5631146560930956E-2</v>
      </c>
    </row>
    <row r="169" spans="1:15" ht="17.25" x14ac:dyDescent="0.25">
      <c r="A169" s="51" t="s">
        <v>119</v>
      </c>
      <c r="B169" s="50">
        <v>2.5319358637434987E-2</v>
      </c>
      <c r="C169" s="50">
        <v>8.5794885969258661E-3</v>
      </c>
      <c r="D169" s="50">
        <v>5.4135344878896178E-3</v>
      </c>
      <c r="E169" s="50">
        <v>1.0116806889587967E-2</v>
      </c>
      <c r="F169" s="50">
        <v>9.5307801796133823E-3</v>
      </c>
      <c r="G169" s="50">
        <v>7.9200787028401495E-3</v>
      </c>
      <c r="H169" s="50">
        <v>4.726624160933432E-3</v>
      </c>
      <c r="I169" s="50">
        <v>3.1298892487692108E-3</v>
      </c>
      <c r="J169" s="50">
        <v>6.451119250647357E-3</v>
      </c>
      <c r="K169" s="50">
        <v>1.3607387638386948E-2</v>
      </c>
      <c r="L169" s="50">
        <v>2.807954380463946E-3</v>
      </c>
      <c r="M169" s="50">
        <v>4.4995290594207465E-3</v>
      </c>
      <c r="N169" s="50">
        <v>2.6033532327815433E-3</v>
      </c>
      <c r="O169" s="50">
        <v>9.3770659339060172E-3</v>
      </c>
    </row>
    <row r="170" spans="1:15" ht="17.25" x14ac:dyDescent="0.25">
      <c r="A170" s="49" t="s">
        <v>121</v>
      </c>
      <c r="B170" s="50">
        <v>0.45363233005039505</v>
      </c>
      <c r="C170" s="50">
        <v>0.4622338137895306</v>
      </c>
      <c r="D170" s="50">
        <v>0.51651140369831483</v>
      </c>
      <c r="E170" s="50">
        <v>0.47142797929426422</v>
      </c>
      <c r="F170" s="50">
        <v>0.44059906029886398</v>
      </c>
      <c r="G170" s="50">
        <v>0.47221917938756336</v>
      </c>
      <c r="H170" s="50">
        <v>0.45868943347337626</v>
      </c>
      <c r="I170" s="50">
        <v>0.52161616338392602</v>
      </c>
      <c r="J170" s="50">
        <v>0.46011737992370011</v>
      </c>
      <c r="K170" s="50">
        <v>0.46887933225524348</v>
      </c>
      <c r="L170" s="50">
        <v>0.46824639671771073</v>
      </c>
      <c r="M170" s="50">
        <v>0.46251580470403397</v>
      </c>
      <c r="N170" s="50">
        <v>0.4660381271499548</v>
      </c>
      <c r="O170" s="50">
        <v>0.47040242420878969</v>
      </c>
    </row>
    <row r="171" spans="1:15" ht="17.25" x14ac:dyDescent="0.25">
      <c r="A171" s="49" t="s">
        <v>122</v>
      </c>
      <c r="B171" s="50">
        <v>3.2014829258007194E-2</v>
      </c>
      <c r="C171" s="50">
        <v>3.2841276884010805E-2</v>
      </c>
      <c r="D171" s="50">
        <v>3.4668060744331271E-2</v>
      </c>
      <c r="E171" s="50">
        <v>3.5261127992335446E-2</v>
      </c>
      <c r="F171" s="50">
        <v>3.4242073402846733E-2</v>
      </c>
      <c r="G171" s="50">
        <v>3.5395926929889077E-2</v>
      </c>
      <c r="H171" s="50">
        <v>3.4193520741921578E-2</v>
      </c>
      <c r="I171" s="50">
        <v>3.7667512025845382E-2</v>
      </c>
      <c r="J171" s="50">
        <v>3.4333544462391272E-2</v>
      </c>
      <c r="K171" s="50">
        <v>3.5350949170442215E-2</v>
      </c>
      <c r="L171" s="50">
        <v>3.5268560694043452E-2</v>
      </c>
      <c r="M171" s="50">
        <v>3.6067186291922085E-2</v>
      </c>
      <c r="N171" s="50">
        <v>3.4451135860860731E-2</v>
      </c>
      <c r="O171" s="50">
        <v>3.5811627030750227E-2</v>
      </c>
    </row>
    <row r="172" spans="1:15" ht="17.25" x14ac:dyDescent="0.25">
      <c r="A172" s="49" t="s">
        <v>123</v>
      </c>
      <c r="B172" s="50">
        <v>0.26147834084784072</v>
      </c>
      <c r="C172" s="50">
        <v>0.25347308352767806</v>
      </c>
      <c r="D172" s="50">
        <v>0.26809788794195422</v>
      </c>
      <c r="E172" s="50">
        <v>0.25980156670112303</v>
      </c>
      <c r="F172" s="50">
        <v>0.25052522336486238</v>
      </c>
      <c r="G172" s="50">
        <v>0.2585450973267962</v>
      </c>
      <c r="H172" s="50">
        <v>0.26218719401749929</v>
      </c>
      <c r="I172" s="50">
        <v>0.27939028967250989</v>
      </c>
      <c r="J172" s="50">
        <v>0.26855607561069844</v>
      </c>
      <c r="K172" s="50">
        <v>0.26284403230328646</v>
      </c>
      <c r="L172" s="50">
        <v>0.26590864515270352</v>
      </c>
      <c r="M172" s="50">
        <v>0.25742049185539839</v>
      </c>
      <c r="N172" s="50">
        <v>0.26552570878607945</v>
      </c>
      <c r="O172" s="50">
        <v>0.26989156454133134</v>
      </c>
    </row>
    <row r="173" spans="1:15" ht="17.25" x14ac:dyDescent="0.25">
      <c r="A173" s="49" t="s">
        <v>124</v>
      </c>
      <c r="B173" s="50">
        <v>0.34775222161962277</v>
      </c>
      <c r="C173" s="50">
        <v>0.334319858133166</v>
      </c>
      <c r="D173" s="50">
        <v>0.48764970877600516</v>
      </c>
      <c r="E173" s="50">
        <v>0.28985804704012375</v>
      </c>
      <c r="F173" s="50">
        <v>0.37002234582840327</v>
      </c>
      <c r="G173" s="50">
        <v>0.36049048260376076</v>
      </c>
      <c r="H173" s="50">
        <v>0.37417235954455624</v>
      </c>
      <c r="I173" s="50">
        <v>0.34426693862516178</v>
      </c>
      <c r="J173" s="50">
        <v>0.32395976796378195</v>
      </c>
      <c r="K173" s="50">
        <v>0.35573101422846065</v>
      </c>
      <c r="L173" s="50">
        <v>0.40299742766849345</v>
      </c>
      <c r="M173" s="50">
        <v>0.38706287996966576</v>
      </c>
      <c r="N173" s="50">
        <v>0.35420569172347249</v>
      </c>
      <c r="O173" s="50">
        <v>0.2945975985783868</v>
      </c>
    </row>
    <row r="174" spans="1:15" ht="17.25" x14ac:dyDescent="0.25">
      <c r="A174" s="49" t="s">
        <v>125</v>
      </c>
      <c r="B174" s="50">
        <v>0.46000418591684378</v>
      </c>
      <c r="C174" s="50">
        <v>0.39394195163106166</v>
      </c>
      <c r="D174" s="50">
        <v>0.30053978495964012</v>
      </c>
      <c r="E174" s="50">
        <v>0.39813614807785658</v>
      </c>
      <c r="F174" s="50">
        <v>0.41373441052672866</v>
      </c>
      <c r="G174" s="50">
        <v>0.342519646034048</v>
      </c>
      <c r="H174" s="50">
        <v>0.36351536779305343</v>
      </c>
      <c r="I174" s="50">
        <v>0.45591297619848992</v>
      </c>
      <c r="J174" s="50">
        <v>0.35759911584509202</v>
      </c>
      <c r="K174" s="50">
        <v>0.38764732446121342</v>
      </c>
      <c r="L174" s="50">
        <v>0.41240882901148129</v>
      </c>
      <c r="M174" s="50">
        <v>0.36465626188731493</v>
      </c>
      <c r="N174" s="50">
        <v>0.3716837364440892</v>
      </c>
      <c r="O174" s="50">
        <v>0.40178882147276462</v>
      </c>
    </row>
    <row r="175" spans="1:15" ht="17.25" x14ac:dyDescent="0.25">
      <c r="A175" s="49" t="s">
        <v>126</v>
      </c>
      <c r="B175" s="50">
        <v>1.3381976056432258E-2</v>
      </c>
      <c r="C175" s="50">
        <v>1.9505175439639335E-2</v>
      </c>
      <c r="D175" s="50">
        <v>1.261489371465294E-2</v>
      </c>
      <c r="E175" s="50">
        <v>2.1631806697133792E-2</v>
      </c>
      <c r="F175" s="50">
        <v>1.4749137262742112E-2</v>
      </c>
      <c r="G175" s="50">
        <v>1.6986506879453547E-2</v>
      </c>
      <c r="H175" s="50">
        <v>1.7859855763625743E-2</v>
      </c>
      <c r="I175" s="50">
        <v>1.5303403647939955E-2</v>
      </c>
      <c r="J175" s="50">
        <v>1.6201363703599841E-2</v>
      </c>
      <c r="K175" s="50">
        <v>1.3432187542815143E-2</v>
      </c>
      <c r="L175" s="50">
        <v>1.2994461545021664E-2</v>
      </c>
      <c r="M175" s="50">
        <v>1.2648452966283429E-2</v>
      </c>
      <c r="N175" s="50">
        <v>1.6233939323311571E-2</v>
      </c>
      <c r="O175" s="50">
        <v>1.9523426663333291E-2</v>
      </c>
    </row>
    <row r="176" spans="1:15" ht="17.25" x14ac:dyDescent="0.25">
      <c r="A176" s="49" t="s">
        <v>127</v>
      </c>
      <c r="B176" s="50">
        <v>9.897857185048918E-2</v>
      </c>
      <c r="C176" s="50">
        <v>0.16575013005340702</v>
      </c>
      <c r="D176" s="50">
        <v>0.12773438834571274</v>
      </c>
      <c r="E176" s="50">
        <v>0.1959537429145885</v>
      </c>
      <c r="F176" s="50">
        <v>0.12890780402254237</v>
      </c>
      <c r="G176" s="50">
        <v>0.16320366853574714</v>
      </c>
      <c r="H176" s="50">
        <v>0.1624460869811524</v>
      </c>
      <c r="I176" s="50">
        <v>0.1192544305501002</v>
      </c>
      <c r="J176" s="50">
        <v>0.15404609773812658</v>
      </c>
      <c r="K176" s="50">
        <v>0.12387177884443833</v>
      </c>
      <c r="L176" s="50">
        <v>0.11150136629555506</v>
      </c>
      <c r="M176" s="50">
        <v>0.11600401339509718</v>
      </c>
      <c r="N176" s="50">
        <v>0.15311166319033412</v>
      </c>
      <c r="O176" s="50">
        <v>0.17715862456254036</v>
      </c>
    </row>
    <row r="177" spans="1:15" ht="5.25" customHeight="1" x14ac:dyDescent="0.3">
      <c r="A177" s="52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</row>
    <row r="178" spans="1:15" ht="17.25" x14ac:dyDescent="0.25">
      <c r="A178" s="49" t="s">
        <v>128</v>
      </c>
      <c r="B178" s="50">
        <v>2.6272924654437983E-2</v>
      </c>
      <c r="C178" s="50">
        <v>2.8244475931642452E-2</v>
      </c>
      <c r="D178" s="50">
        <v>2.796365924101829E-2</v>
      </c>
      <c r="E178" s="50">
        <v>2.6584186384818551E-2</v>
      </c>
      <c r="F178" s="50">
        <v>3.0157340790386188E-2</v>
      </c>
      <c r="G178" s="50">
        <v>2.9398035603828764E-2</v>
      </c>
      <c r="H178" s="50">
        <v>3.0764792706316876E-2</v>
      </c>
      <c r="I178" s="50">
        <v>2.9577631978435028E-2</v>
      </c>
      <c r="J178" s="50">
        <v>3.5808416974500407E-2</v>
      </c>
      <c r="K178" s="50">
        <v>3.7525676130938296E-2</v>
      </c>
      <c r="L178" s="50">
        <v>3.9781111156995189E-2</v>
      </c>
      <c r="M178" s="50">
        <v>3.8941358678262684E-2</v>
      </c>
      <c r="N178" s="50">
        <v>4.2108866277540929E-2</v>
      </c>
      <c r="O178" s="50">
        <v>4.2007557192049731E-2</v>
      </c>
    </row>
    <row r="179" spans="1:15" ht="17.25" x14ac:dyDescent="0.25">
      <c r="A179" s="49" t="s">
        <v>129</v>
      </c>
      <c r="B179" s="50">
        <v>1.5625230161057407E-2</v>
      </c>
      <c r="C179" s="50">
        <v>1.7637095713638511E-2</v>
      </c>
      <c r="D179" s="50">
        <v>1.6257402073903162E-2</v>
      </c>
      <c r="E179" s="50">
        <v>1.6643419193163537E-2</v>
      </c>
      <c r="F179" s="50">
        <v>1.8451892408128338E-2</v>
      </c>
      <c r="G179" s="50">
        <v>1.7984526636839877E-2</v>
      </c>
      <c r="H179" s="50">
        <v>1.9316183164835785E-2</v>
      </c>
      <c r="I179" s="50">
        <v>1.9539494220330023E-2</v>
      </c>
      <c r="J179" s="50">
        <v>2.2248730424964922E-2</v>
      </c>
      <c r="K179" s="50">
        <v>2.4901096819497124E-2</v>
      </c>
      <c r="L179" s="50">
        <v>2.7103204220740109E-2</v>
      </c>
      <c r="M179" s="50">
        <v>2.7543252204927933E-2</v>
      </c>
      <c r="N179" s="50">
        <v>2.8196644934247582E-2</v>
      </c>
      <c r="O179" s="50">
        <v>2.9419666577743052E-2</v>
      </c>
    </row>
    <row r="180" spans="1:15" ht="17.25" x14ac:dyDescent="0.25">
      <c r="A180" s="49" t="s">
        <v>130</v>
      </c>
      <c r="B180" s="50">
        <v>1.3932533487113362E-2</v>
      </c>
      <c r="C180" s="50">
        <v>1.5815005207852437E-2</v>
      </c>
      <c r="D180" s="50">
        <v>1.3512708996705891E-2</v>
      </c>
      <c r="E180" s="50">
        <v>1.6003017169944535E-2</v>
      </c>
      <c r="F180" s="50">
        <v>1.8945404802825257E-2</v>
      </c>
      <c r="G180" s="50">
        <v>1.8794780073043162E-2</v>
      </c>
      <c r="H180" s="50">
        <v>1.7409580445494573E-2</v>
      </c>
      <c r="I180" s="50">
        <v>2.0376826114793078E-2</v>
      </c>
      <c r="J180" s="50">
        <v>1.9494339315511564E-2</v>
      </c>
      <c r="K180" s="50">
        <v>2.7281638582149544E-2</v>
      </c>
      <c r="L180" s="50">
        <v>2.6387703925138103E-2</v>
      </c>
      <c r="M180" s="50">
        <v>2.6649657667863744E-2</v>
      </c>
      <c r="N180" s="50">
        <v>2.159678064924591E-2</v>
      </c>
      <c r="O180" s="50">
        <v>1.7165623674600047E-2</v>
      </c>
    </row>
    <row r="181" spans="1:15" ht="17.25" x14ac:dyDescent="0.25">
      <c r="A181" s="49" t="s">
        <v>131</v>
      </c>
      <c r="B181" s="50">
        <v>1.0219620073844069</v>
      </c>
      <c r="C181" s="50">
        <v>0.95558308062566055</v>
      </c>
      <c r="D181" s="50">
        <v>0.91020884276341274</v>
      </c>
      <c r="E181" s="50">
        <v>0.98875127873543633</v>
      </c>
      <c r="F181" s="50">
        <v>0.89723526225883132</v>
      </c>
      <c r="G181" s="50">
        <v>0.91375604581380154</v>
      </c>
      <c r="H181" s="50">
        <v>0.90801683446587744</v>
      </c>
      <c r="I181" s="50">
        <v>0.95043225011026755</v>
      </c>
      <c r="J181" s="50">
        <v>0.81403060769659219</v>
      </c>
      <c r="K181" s="50">
        <v>0.83451309339135626</v>
      </c>
      <c r="L181" s="50">
        <v>0.84824136822120322</v>
      </c>
      <c r="M181" s="50">
        <v>0.90689028328432419</v>
      </c>
      <c r="N181" s="50">
        <v>1.039911267714801</v>
      </c>
      <c r="O181" s="50">
        <v>1.0306320626809498</v>
      </c>
    </row>
    <row r="182" spans="1:15" ht="17.25" x14ac:dyDescent="0.25">
      <c r="A182" s="49" t="s">
        <v>132</v>
      </c>
      <c r="B182" s="50">
        <v>1.7183702603387248</v>
      </c>
      <c r="C182" s="50">
        <v>1.5302940892102366</v>
      </c>
      <c r="D182" s="50">
        <v>1.5656111475556831</v>
      </c>
      <c r="E182" s="50">
        <v>1.579311797477734</v>
      </c>
      <c r="F182" s="50">
        <v>1.466420298503992</v>
      </c>
      <c r="G182" s="50">
        <v>1.4936524775148627</v>
      </c>
      <c r="H182" s="50">
        <v>1.4461940771530393</v>
      </c>
      <c r="I182" s="50">
        <v>1.4387033255419956</v>
      </c>
      <c r="J182" s="50">
        <v>1.3101487983196456</v>
      </c>
      <c r="K182" s="50">
        <v>1.2576019561159202</v>
      </c>
      <c r="L182" s="50">
        <v>1.2450182599202626</v>
      </c>
      <c r="M182" s="50">
        <v>1.2821848175535202</v>
      </c>
      <c r="N182" s="50">
        <v>1.5530033667063705</v>
      </c>
      <c r="O182" s="50">
        <v>1.4716120321290036</v>
      </c>
    </row>
    <row r="183" spans="1:15" ht="17.25" x14ac:dyDescent="0.25">
      <c r="A183" s="49" t="s">
        <v>133</v>
      </c>
      <c r="B183" s="50">
        <v>2.6849930819708712E-2</v>
      </c>
      <c r="C183" s="50">
        <v>2.6989943321416215E-2</v>
      </c>
      <c r="D183" s="50">
        <v>2.5452769917197669E-2</v>
      </c>
      <c r="E183" s="50">
        <v>2.6285148282130518E-2</v>
      </c>
      <c r="F183" s="50">
        <v>2.7058229573091102E-2</v>
      </c>
      <c r="G183" s="50">
        <v>2.6862632768047928E-2</v>
      </c>
      <c r="H183" s="50">
        <v>2.7934949686188766E-2</v>
      </c>
      <c r="I183" s="50">
        <v>2.8111535314197411E-2</v>
      </c>
      <c r="J183" s="50">
        <v>2.9149147430405534E-2</v>
      </c>
      <c r="K183" s="50">
        <v>3.13156680696315E-2</v>
      </c>
      <c r="L183" s="50">
        <v>3.3743984157169372E-2</v>
      </c>
      <c r="M183" s="50">
        <v>3.531553980320612E-2</v>
      </c>
      <c r="N183" s="50">
        <v>4.3789484512710621E-2</v>
      </c>
      <c r="O183" s="50">
        <v>4.3294335317030183E-2</v>
      </c>
    </row>
    <row r="184" spans="1:15" ht="17.25" x14ac:dyDescent="0.25">
      <c r="A184" s="49" t="s">
        <v>134</v>
      </c>
      <c r="B184" s="50">
        <v>1.4468576427534872E-2</v>
      </c>
      <c r="C184" s="50">
        <v>1.0059588797764991E-2</v>
      </c>
      <c r="D184" s="50">
        <v>1.8199430192631549E-2</v>
      </c>
      <c r="E184" s="50">
        <v>8.4387893439876339E-3</v>
      </c>
      <c r="F184" s="50">
        <v>1.6222830166416867E-2</v>
      </c>
      <c r="G184" s="50">
        <v>1.8837646439979192E-2</v>
      </c>
      <c r="H184" s="50">
        <v>1.3566661984335204E-2</v>
      </c>
      <c r="I184" s="50">
        <v>1.6960308871883698E-2</v>
      </c>
      <c r="J184" s="50">
        <v>1.6641181725503662E-2</v>
      </c>
      <c r="K184" s="50">
        <v>1.6708732219265394E-2</v>
      </c>
      <c r="L184" s="50">
        <v>1.7822385664978825E-2</v>
      </c>
      <c r="M184" s="50">
        <v>1.8370424080622016E-2</v>
      </c>
      <c r="N184" s="50">
        <v>1.8365698823914242E-2</v>
      </c>
      <c r="O184" s="50">
        <v>1.9357800915445894E-2</v>
      </c>
    </row>
    <row r="185" spans="1:15" ht="5.25" customHeight="1" x14ac:dyDescent="0.25">
      <c r="A185" s="49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</row>
    <row r="186" spans="1:15" ht="17.25" x14ac:dyDescent="0.25">
      <c r="A186" s="49" t="s">
        <v>135</v>
      </c>
      <c r="B186" s="50">
        <v>0.63199402684392736</v>
      </c>
      <c r="C186" s="50">
        <v>0.64786480590674922</v>
      </c>
      <c r="D186" s="50">
        <v>0.65563742732903652</v>
      </c>
      <c r="E186" s="50">
        <v>0.65455120868837435</v>
      </c>
      <c r="F186" s="50">
        <v>0.65185056348626502</v>
      </c>
      <c r="G186" s="50">
        <v>0.65969303586101091</v>
      </c>
      <c r="H186" s="50">
        <v>0.66224904566367626</v>
      </c>
      <c r="I186" s="50">
        <v>0.67343342018095398</v>
      </c>
      <c r="J186" s="50">
        <v>0.66620713015986599</v>
      </c>
      <c r="K186" s="50">
        <v>0.68071132200895834</v>
      </c>
      <c r="L186" s="50">
        <v>0.67972358635025676</v>
      </c>
      <c r="M186" s="50">
        <v>0.67961143360505605</v>
      </c>
      <c r="N186" s="50">
        <v>0.67203469796095061</v>
      </c>
      <c r="O186" s="50">
        <v>0.67494134496338354</v>
      </c>
    </row>
    <row r="187" spans="1:15" ht="17.25" x14ac:dyDescent="0.25">
      <c r="A187" s="54" t="s">
        <v>136</v>
      </c>
      <c r="B187" s="50">
        <v>1.0061020789994346</v>
      </c>
      <c r="C187" s="50">
        <v>0.97540616479442366</v>
      </c>
      <c r="D187" s="50">
        <v>0.94006207733019254</v>
      </c>
      <c r="E187" s="50">
        <v>0.95859027034090327</v>
      </c>
      <c r="F187" s="50">
        <v>0.97728294717843145</v>
      </c>
      <c r="G187" s="50">
        <v>0.96295868482358316</v>
      </c>
      <c r="H187" s="50">
        <v>0.95021050470017077</v>
      </c>
      <c r="I187" s="50">
        <v>0.95353389051641957</v>
      </c>
      <c r="J187" s="50">
        <v>0.96981101172491524</v>
      </c>
      <c r="K187" s="50">
        <v>0.95555385049903296</v>
      </c>
      <c r="L187" s="50">
        <v>0.94753302894095592</v>
      </c>
      <c r="M187" s="50">
        <v>0.96349042160290987</v>
      </c>
      <c r="N187" s="50">
        <v>0.97227462984086133</v>
      </c>
      <c r="O187" s="50">
        <v>0.9599028051923707</v>
      </c>
    </row>
    <row r="188" spans="1:15" ht="17.25" x14ac:dyDescent="0.25">
      <c r="A188" s="54" t="s">
        <v>137</v>
      </c>
      <c r="B188" s="50">
        <v>0.15709626188398479</v>
      </c>
      <c r="C188" s="50">
        <v>0.14962759430631742</v>
      </c>
      <c r="D188" s="50">
        <v>0.14528200195826854</v>
      </c>
      <c r="E188" s="50">
        <v>0.16391481317076909</v>
      </c>
      <c r="F188" s="50">
        <v>0.15609185469836395</v>
      </c>
      <c r="G188" s="50">
        <v>0.15329967674924916</v>
      </c>
      <c r="H188" s="50">
        <v>0.16093919820688637</v>
      </c>
      <c r="I188" s="50">
        <v>0.15423905797118242</v>
      </c>
      <c r="J188" s="50">
        <v>0.1672544865906393</v>
      </c>
      <c r="K188" s="50">
        <v>0.15293843062578319</v>
      </c>
      <c r="L188" s="50">
        <v>0.1485594773664955</v>
      </c>
      <c r="M188" s="50">
        <v>0.14421542035047741</v>
      </c>
      <c r="N188" s="50">
        <v>0.14289688582471699</v>
      </c>
      <c r="O188" s="50">
        <v>0.13934871647741637</v>
      </c>
    </row>
    <row r="189" spans="1:15" ht="17.25" x14ac:dyDescent="0.25">
      <c r="A189" s="49" t="s">
        <v>138</v>
      </c>
      <c r="B189" s="50">
        <v>0.1100805338786441</v>
      </c>
      <c r="C189" s="50">
        <v>0.11455058592642262</v>
      </c>
      <c r="D189" s="50">
        <v>0.10481334536367395</v>
      </c>
      <c r="E189" s="50">
        <v>0.1057151444290103</v>
      </c>
      <c r="F189" s="50">
        <v>0.10650575394209957</v>
      </c>
      <c r="G189" s="50">
        <v>0.11025927407573054</v>
      </c>
      <c r="H189" s="50">
        <v>0.10990284874713588</v>
      </c>
      <c r="I189" s="50">
        <v>0.11004959232785887</v>
      </c>
      <c r="J189" s="50">
        <v>0.10437731021310855</v>
      </c>
      <c r="K189" s="50">
        <v>0.10711824360086854</v>
      </c>
      <c r="L189" s="50">
        <v>0.11041523530974096</v>
      </c>
      <c r="M189" s="50">
        <v>0.10937425148952318</v>
      </c>
      <c r="N189" s="50">
        <v>0.1037878433239549</v>
      </c>
      <c r="O189" s="50">
        <v>0.10773906213988398</v>
      </c>
    </row>
    <row r="190" spans="1:15" ht="17.25" x14ac:dyDescent="0.25">
      <c r="A190" s="49" t="s">
        <v>139</v>
      </c>
      <c r="B190" s="50">
        <v>7.8189846235980992E-2</v>
      </c>
      <c r="C190" s="50">
        <v>8.3137162479707816E-2</v>
      </c>
      <c r="D190" s="50">
        <v>7.2159098004624389E-2</v>
      </c>
      <c r="E190" s="50">
        <v>7.2902655326439109E-2</v>
      </c>
      <c r="F190" s="50">
        <v>7.4363351436302655E-2</v>
      </c>
      <c r="G190" s="50">
        <v>7.8715643588198561E-2</v>
      </c>
      <c r="H190" s="50">
        <v>7.8590228788418662E-2</v>
      </c>
      <c r="I190" s="50">
        <v>7.8975325855939138E-2</v>
      </c>
      <c r="J190" s="50">
        <v>7.4208618215955036E-2</v>
      </c>
      <c r="K190" s="50">
        <v>7.6342577615048923E-2</v>
      </c>
      <c r="L190" s="50">
        <v>8.0048085069289843E-2</v>
      </c>
      <c r="M190" s="50">
        <v>7.920618607507339E-2</v>
      </c>
      <c r="N190" s="50">
        <v>7.4163730728346089E-2</v>
      </c>
      <c r="O190" s="50">
        <v>7.7319134245107071E-2</v>
      </c>
    </row>
    <row r="191" spans="1:15" ht="17.25" x14ac:dyDescent="0.25">
      <c r="A191" s="49" t="s">
        <v>140</v>
      </c>
      <c r="B191" s="50">
        <v>0.36582541999173274</v>
      </c>
      <c r="C191" s="50">
        <v>0.3644061929081841</v>
      </c>
      <c r="D191" s="50">
        <v>0.3739000505273079</v>
      </c>
      <c r="E191" s="50">
        <v>0.36403376201708482</v>
      </c>
      <c r="F191" s="50">
        <v>0.37163979199228431</v>
      </c>
      <c r="G191" s="50">
        <v>0.36573488679593574</v>
      </c>
      <c r="H191" s="50">
        <v>0.36288577481744089</v>
      </c>
      <c r="I191" s="50">
        <v>0.36731367330989406</v>
      </c>
      <c r="J191" s="50">
        <v>0.37221846238555123</v>
      </c>
      <c r="K191" s="50">
        <v>0.37207396571868118</v>
      </c>
      <c r="L191" s="50">
        <v>0.3686657418126395</v>
      </c>
      <c r="M191" s="50">
        <v>0.37045908324799504</v>
      </c>
      <c r="N191" s="50">
        <v>0.38008028421930001</v>
      </c>
      <c r="O191" s="50">
        <v>0.37354218292388885</v>
      </c>
    </row>
    <row r="192" spans="1:15" ht="5.25" customHeight="1" x14ac:dyDescent="0.25">
      <c r="A192" s="49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</row>
    <row r="193" spans="1:15" ht="17.25" x14ac:dyDescent="0.25">
      <c r="A193" s="55" t="s">
        <v>141</v>
      </c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</row>
    <row r="194" spans="1:15" ht="17.25" x14ac:dyDescent="0.25">
      <c r="A194" s="49" t="s">
        <v>142</v>
      </c>
      <c r="B194" s="50">
        <v>0.10756230334415687</v>
      </c>
      <c r="C194" s="50">
        <v>0.11060947822606405</v>
      </c>
      <c r="D194" s="50">
        <v>0.10037351176500045</v>
      </c>
      <c r="E194" s="50">
        <v>0.13588102711530842</v>
      </c>
      <c r="F194" s="50">
        <v>0.13723113716198218</v>
      </c>
      <c r="G194" s="50">
        <v>0.13049367094677702</v>
      </c>
      <c r="H194" s="50">
        <v>0.1435902003833118</v>
      </c>
      <c r="I194" s="50">
        <v>0.13907356266809445</v>
      </c>
      <c r="J194" s="50">
        <v>0.13850210996611739</v>
      </c>
      <c r="K194" s="50">
        <v>0.14214647666050781</v>
      </c>
      <c r="L194" s="50">
        <v>0.14000196767351153</v>
      </c>
      <c r="M194" s="50">
        <v>0.13539225924992118</v>
      </c>
      <c r="N194" s="50">
        <v>0.12800087730264378</v>
      </c>
      <c r="O194" s="50">
        <v>0.1325860112146553</v>
      </c>
    </row>
    <row r="195" spans="1:15" ht="17.25" x14ac:dyDescent="0.25">
      <c r="A195" s="49" t="s">
        <v>143</v>
      </c>
      <c r="B195" s="50">
        <v>0.12105358834934606</v>
      </c>
      <c r="C195" s="50">
        <v>0.12449042866271745</v>
      </c>
      <c r="D195" s="50">
        <v>0.1138121244441879</v>
      </c>
      <c r="E195" s="50">
        <v>0.10972709933598798</v>
      </c>
      <c r="F195" s="50">
        <v>0.11215516815049362</v>
      </c>
      <c r="G195" s="50">
        <v>0.12381372790576237</v>
      </c>
      <c r="H195" s="50">
        <v>0.129</v>
      </c>
      <c r="I195" s="50">
        <v>0.12847730861822759</v>
      </c>
      <c r="J195" s="50">
        <v>0.12884222803805098</v>
      </c>
      <c r="K195" s="50">
        <v>0.12695869884930838</v>
      </c>
      <c r="L195" s="50">
        <v>0.12732254391036929</v>
      </c>
      <c r="M195" s="50">
        <v>0.13436659029674994</v>
      </c>
      <c r="N195" s="50">
        <v>0.13134637781379965</v>
      </c>
      <c r="O195" s="50">
        <v>0.12997292408400812</v>
      </c>
    </row>
    <row r="196" spans="1:15" ht="17.25" x14ac:dyDescent="0.25">
      <c r="A196" s="49" t="s">
        <v>144</v>
      </c>
      <c r="B196" s="50">
        <v>0.12176170029982235</v>
      </c>
      <c r="C196" s="50">
        <v>0.12033077499881363</v>
      </c>
      <c r="D196" s="50">
        <v>0.11607820633537402</v>
      </c>
      <c r="E196" s="50">
        <v>0.11180426195279995</v>
      </c>
      <c r="F196" s="50">
        <v>0.11394308930188658</v>
      </c>
      <c r="G196" s="50">
        <v>9.6639242652799245E-2</v>
      </c>
      <c r="H196" s="50">
        <v>9.741653384729429E-2</v>
      </c>
      <c r="I196" s="50">
        <v>0.11115425998801165</v>
      </c>
      <c r="J196" s="50">
        <v>0.11295875152416163</v>
      </c>
      <c r="K196" s="50">
        <v>0.11235646261159006</v>
      </c>
      <c r="L196" s="50">
        <v>0.10945691214385025</v>
      </c>
      <c r="M196" s="50">
        <v>0.10528736514201324</v>
      </c>
      <c r="N196" s="50">
        <v>0.10084269733532962</v>
      </c>
      <c r="O196" s="50">
        <v>0.10015724718474128</v>
      </c>
    </row>
    <row r="197" spans="1:15" ht="17.25" x14ac:dyDescent="0.25">
      <c r="A197" s="49" t="s">
        <v>145</v>
      </c>
      <c r="B197" s="50">
        <v>0.11287476683939421</v>
      </c>
      <c r="C197" s="50">
        <v>0.10698315257349343</v>
      </c>
      <c r="D197" s="50">
        <v>0.10821240245143071</v>
      </c>
      <c r="E197" s="50">
        <v>0.10886198874131807</v>
      </c>
      <c r="F197" s="50">
        <v>0.1067578397639717</v>
      </c>
      <c r="G197" s="50">
        <v>0.11230638305163623</v>
      </c>
      <c r="H197" s="50">
        <v>0.11509077115430447</v>
      </c>
      <c r="I197" s="50">
        <v>0.11456807532079417</v>
      </c>
      <c r="J197" s="50">
        <v>0.1235831495965091</v>
      </c>
      <c r="K197" s="50">
        <v>0.12413496905753515</v>
      </c>
      <c r="L197" s="50">
        <v>0.12417407825353381</v>
      </c>
      <c r="M197" s="50">
        <v>0.12338101730493109</v>
      </c>
      <c r="N197" s="50">
        <v>0.11977597678600661</v>
      </c>
      <c r="O197" s="50">
        <v>0.1178791484235349</v>
      </c>
    </row>
    <row r="198" spans="1:15" ht="17.25" x14ac:dyDescent="0.2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</row>
    <row r="199" spans="1:15" ht="17.25" x14ac:dyDescent="0.25"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34"/>
      <c r="O199" s="34"/>
    </row>
    <row r="200" spans="1:15" ht="17.25" x14ac:dyDescent="0.25"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34"/>
      <c r="O200" s="34"/>
    </row>
    <row r="201" spans="1:15" ht="17.25" x14ac:dyDescent="0.25"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34"/>
      <c r="O201" s="34"/>
    </row>
    <row r="202" spans="1:15" ht="17.25" x14ac:dyDescent="0.25"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34"/>
      <c r="O202" s="34"/>
    </row>
    <row r="203" spans="1:15" ht="17.25" x14ac:dyDescent="0.2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</row>
    <row r="204" spans="1:15" ht="17.25" x14ac:dyDescent="0.25"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</row>
    <row r="205" spans="1:15" ht="17.25" x14ac:dyDescent="0.2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</row>
    <row r="206" spans="1:15" ht="17.25" x14ac:dyDescent="0.25">
      <c r="B206" s="34"/>
      <c r="C206" s="57"/>
      <c r="D206" s="57"/>
      <c r="E206" s="34"/>
      <c r="F206" s="34"/>
      <c r="G206" s="34"/>
      <c r="H206" s="34"/>
      <c r="I206" s="34"/>
      <c r="J206" s="57"/>
      <c r="K206" s="34"/>
      <c r="L206" s="34"/>
      <c r="M206" s="34"/>
      <c r="N206" s="34"/>
      <c r="O206" s="34"/>
    </row>
    <row r="207" spans="1:15" ht="17.25" x14ac:dyDescent="0.2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</row>
    <row r="208" spans="1:15" ht="17.25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</row>
    <row r="209" spans="2:15" ht="17.25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</row>
    <row r="210" spans="2:15" ht="17.25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</row>
    <row r="211" spans="2:15" ht="17.25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</row>
    <row r="212" spans="2:15" ht="17.25" x14ac:dyDescent="0.2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</row>
    <row r="213" spans="2:15" ht="17.25" x14ac:dyDescent="0.2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</row>
    <row r="214" spans="2:15" ht="17.25" x14ac:dyDescent="0.2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</row>
    <row r="215" spans="2:15" ht="17.25" x14ac:dyDescent="0.2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</row>
    <row r="216" spans="2:15" ht="17.25" x14ac:dyDescent="0.2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</row>
    <row r="217" spans="2:15" ht="17.25" x14ac:dyDescent="0.2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</row>
    <row r="218" spans="2:15" ht="17.25" x14ac:dyDescent="0.2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</row>
    <row r="219" spans="2:15" ht="17.25" x14ac:dyDescent="0.2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</row>
    <row r="220" spans="2:15" ht="17.25" x14ac:dyDescent="0.2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</row>
    <row r="221" spans="2:15" ht="17.25" x14ac:dyDescent="0.2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</row>
    <row r="222" spans="2:15" ht="17.25" x14ac:dyDescent="0.2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</row>
    <row r="223" spans="2:15" ht="17.25" x14ac:dyDescent="0.2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</row>
    <row r="224" spans="2:15" ht="17.25" x14ac:dyDescent="0.2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</row>
    <row r="225" spans="2:15" ht="17.25" x14ac:dyDescent="0.2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</row>
    <row r="226" spans="2:15" ht="17.25" x14ac:dyDescent="0.2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</row>
    <row r="227" spans="2:15" ht="17.25" x14ac:dyDescent="0.2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2:15" ht="17.25" x14ac:dyDescent="0.2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</row>
    <row r="229" spans="2:15" ht="17.25" x14ac:dyDescent="0.2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</row>
    <row r="230" spans="2:15" ht="17.25" x14ac:dyDescent="0.2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</row>
    <row r="231" spans="2:15" ht="17.25" x14ac:dyDescent="0.2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</row>
    <row r="232" spans="2:15" ht="17.25" x14ac:dyDescent="0.2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</row>
    <row r="233" spans="2:15" ht="17.25" x14ac:dyDescent="0.2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</row>
    <row r="234" spans="2:15" ht="17.25" x14ac:dyDescent="0.2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</row>
  </sheetData>
  <mergeCells count="45">
    <mergeCell ref="K162:K163"/>
    <mergeCell ref="L162:L163"/>
    <mergeCell ref="M162:M163"/>
    <mergeCell ref="N162:N163"/>
    <mergeCell ref="O162:O163"/>
    <mergeCell ref="E162:E163"/>
    <mergeCell ref="F162:F163"/>
    <mergeCell ref="G162:G163"/>
    <mergeCell ref="H162:H163"/>
    <mergeCell ref="I162:I163"/>
    <mergeCell ref="J162:J163"/>
    <mergeCell ref="A162:A163"/>
    <mergeCell ref="B162:B163"/>
    <mergeCell ref="C162:C163"/>
    <mergeCell ref="D162:D163"/>
    <mergeCell ref="K94:K95"/>
    <mergeCell ref="L94:L95"/>
    <mergeCell ref="M94:M95"/>
    <mergeCell ref="N94:N95"/>
    <mergeCell ref="O94:O95"/>
    <mergeCell ref="E94:E95"/>
    <mergeCell ref="F94:F95"/>
    <mergeCell ref="G94:G95"/>
    <mergeCell ref="H94:H95"/>
    <mergeCell ref="I94:I95"/>
    <mergeCell ref="J94:J95"/>
    <mergeCell ref="A94:A95"/>
    <mergeCell ref="B94:B95"/>
    <mergeCell ref="C94:C95"/>
    <mergeCell ref="D94:D95"/>
    <mergeCell ref="K5:K6"/>
    <mergeCell ref="L5:L6"/>
    <mergeCell ref="M5:M6"/>
    <mergeCell ref="N5:N6"/>
    <mergeCell ref="O5:O6"/>
    <mergeCell ref="E5:E6"/>
    <mergeCell ref="F5:F6"/>
    <mergeCell ref="G5:G6"/>
    <mergeCell ref="H5:H6"/>
    <mergeCell ref="I5:I6"/>
    <mergeCell ref="J5:J6"/>
    <mergeCell ref="A5:A6"/>
    <mergeCell ref="B5:B6"/>
    <mergeCell ref="C5:C6"/>
    <mergeCell ref="D5:D6"/>
  </mergeCells>
  <pageMargins left="0.7" right="0.7" top="0.75" bottom="0.75" header="0.3" footer="0.3"/>
  <pageSetup scale="38" orientation="landscape" verticalDpi="5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Aval</vt:lpstr>
      <vt:lpstr>'Grupo Aval'!Área_de_impresión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Nicolás Noreña Trujillo</dc:creator>
  <cp:lastModifiedBy>Nicolás Noreña Trujillo</cp:lastModifiedBy>
  <dcterms:created xsi:type="dcterms:W3CDTF">2018-08-16T20:19:08Z</dcterms:created>
  <dcterms:modified xsi:type="dcterms:W3CDTF">2018-08-16T20:20:55Z</dcterms:modified>
</cp:coreProperties>
</file>