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ktabares\Documents\Acciones\Eventos IR\2019\3Q2019\"/>
    </mc:Choice>
  </mc:AlternateContent>
  <xr:revisionPtr revIDLastSave="0" documentId="13_ncr:1_{014434D3-3326-4331-87A3-ED0046B9EF66}" xr6:coauthVersionLast="43" xr6:coauthVersionMax="43" xr10:uidLastSave="{00000000-0000-0000-0000-000000000000}"/>
  <bookViews>
    <workbookView xWindow="-120" yWindow="-120" windowWidth="25440" windowHeight="15390" xr2:uid="{390EA171-3B2B-4B29-8295-67D1E93E777F}"/>
  </bookViews>
  <sheets>
    <sheet name="Grupo Aval" sheetId="1" r:id="rId1"/>
  </sheets>
  <definedNames>
    <definedName name="_xlnm.Print_Area" localSheetId="0">'Grupo Aval'!$A$1:$M$89,'Grupo Aval'!$A$91:$M$161,'Grupo Aval'!$A$163:$M$195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95" i="1" l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C87" i="1" l="1"/>
  <c r="C112" i="1"/>
  <c r="C80" i="1"/>
  <c r="C76" i="1"/>
  <c r="C45" i="1"/>
  <c r="G100" i="1"/>
  <c r="G62" i="1"/>
  <c r="G67" i="1"/>
  <c r="G76" i="1"/>
  <c r="G54" i="1"/>
  <c r="G45" i="1"/>
  <c r="K128" i="1"/>
  <c r="K87" i="1"/>
  <c r="K80" i="1"/>
  <c r="K76" i="1"/>
  <c r="K37" i="1"/>
  <c r="K45" i="1"/>
  <c r="O112" i="1"/>
  <c r="O76" i="1"/>
  <c r="O45" i="1"/>
  <c r="S100" i="1"/>
  <c r="D128" i="1"/>
  <c r="D100" i="1"/>
  <c r="D87" i="1"/>
  <c r="D37" i="1"/>
  <c r="D45" i="1"/>
  <c r="D54" i="1"/>
  <c r="D50" i="1"/>
  <c r="H112" i="1"/>
  <c r="H87" i="1"/>
  <c r="H45" i="1"/>
  <c r="H54" i="1"/>
  <c r="L120" i="1"/>
  <c r="L100" i="1"/>
  <c r="L87" i="1"/>
  <c r="L37" i="1"/>
  <c r="L45" i="1"/>
  <c r="L54" i="1"/>
  <c r="L50" i="1"/>
  <c r="P100" i="1"/>
  <c r="P62" i="1"/>
  <c r="P87" i="1"/>
  <c r="P50" i="1"/>
  <c r="T128" i="1"/>
  <c r="T120" i="1"/>
  <c r="T67" i="1"/>
  <c r="T37" i="1"/>
  <c r="C18" i="1"/>
  <c r="G18" i="1"/>
  <c r="G21" i="1" s="1"/>
  <c r="K18" i="1"/>
  <c r="K21" i="1" s="1"/>
  <c r="O18" i="1"/>
  <c r="O21" i="1" s="1"/>
  <c r="S18" i="1"/>
  <c r="S21" i="1" s="1"/>
  <c r="E120" i="1"/>
  <c r="E112" i="1"/>
  <c r="E100" i="1"/>
  <c r="E37" i="1"/>
  <c r="E45" i="1"/>
  <c r="E54" i="1"/>
  <c r="I128" i="1"/>
  <c r="I130" i="1" s="1"/>
  <c r="I112" i="1"/>
  <c r="I100" i="1"/>
  <c r="I62" i="1"/>
  <c r="I37" i="1"/>
  <c r="I45" i="1"/>
  <c r="M120" i="1"/>
  <c r="M100" i="1"/>
  <c r="M37" i="1"/>
  <c r="M45" i="1"/>
  <c r="M54" i="1"/>
  <c r="Q120" i="1"/>
  <c r="Q87" i="1"/>
  <c r="Q112" i="1"/>
  <c r="Q106" i="1"/>
  <c r="Q100" i="1"/>
  <c r="Q62" i="1"/>
  <c r="Q50" i="1"/>
  <c r="U128" i="1"/>
  <c r="U130" i="1" s="1"/>
  <c r="U144" i="1"/>
  <c r="U106" i="1"/>
  <c r="U100" i="1"/>
  <c r="U62" i="1"/>
  <c r="U37" i="1"/>
  <c r="C14" i="1"/>
  <c r="G14" i="1"/>
  <c r="K14" i="1"/>
  <c r="O14" i="1"/>
  <c r="S14" i="1"/>
  <c r="D18" i="1"/>
  <c r="H18" i="1"/>
  <c r="L18" i="1"/>
  <c r="L21" i="1" s="1"/>
  <c r="P18" i="1"/>
  <c r="T18" i="1"/>
  <c r="T21" i="1" s="1"/>
  <c r="F128" i="1"/>
  <c r="F130" i="1" s="1"/>
  <c r="F67" i="1"/>
  <c r="F50" i="1"/>
  <c r="F37" i="1"/>
  <c r="J128" i="1"/>
  <c r="J130" i="1" s="1"/>
  <c r="J120" i="1"/>
  <c r="J67" i="1"/>
  <c r="J37" i="1"/>
  <c r="N120" i="1"/>
  <c r="N112" i="1"/>
  <c r="N67" i="1"/>
  <c r="N37" i="1"/>
  <c r="R87" i="1"/>
  <c r="R112" i="1"/>
  <c r="R67" i="1"/>
  <c r="R37" i="1"/>
  <c r="D14" i="1"/>
  <c r="H14" i="1"/>
  <c r="L14" i="1"/>
  <c r="P14" i="1"/>
  <c r="T14" i="1"/>
  <c r="H21" i="1"/>
  <c r="P21" i="1"/>
  <c r="E18" i="1"/>
  <c r="I18" i="1"/>
  <c r="M18" i="1"/>
  <c r="M21" i="1" s="1"/>
  <c r="Q18" i="1"/>
  <c r="Q21" i="1" s="1"/>
  <c r="U18" i="1"/>
  <c r="R50" i="1" l="1"/>
  <c r="N50" i="1"/>
  <c r="N87" i="1"/>
  <c r="J50" i="1"/>
  <c r="F87" i="1"/>
  <c r="U25" i="1"/>
  <c r="U76" i="1"/>
  <c r="U67" i="1"/>
  <c r="U72" i="1" s="1"/>
  <c r="Q80" i="1"/>
  <c r="F14" i="1"/>
  <c r="T25" i="1"/>
  <c r="T31" i="1" s="1"/>
  <c r="T33" i="1" s="1"/>
  <c r="T76" i="1"/>
  <c r="T144" i="1"/>
  <c r="P80" i="1"/>
  <c r="L106" i="1"/>
  <c r="L128" i="1"/>
  <c r="L130" i="1" s="1"/>
  <c r="L153" i="1"/>
  <c r="H153" i="1"/>
  <c r="D106" i="1"/>
  <c r="D130" i="1"/>
  <c r="F18" i="1"/>
  <c r="F21" i="1" s="1"/>
  <c r="M14" i="1"/>
  <c r="S25" i="1"/>
  <c r="S31" i="1" s="1"/>
  <c r="S33" i="1" s="1"/>
  <c r="S106" i="1"/>
  <c r="S153" i="1"/>
  <c r="O144" i="1"/>
  <c r="K50" i="1"/>
  <c r="K112" i="1"/>
  <c r="K130" i="1"/>
  <c r="K153" i="1"/>
  <c r="G106" i="1"/>
  <c r="G144" i="1"/>
  <c r="C62" i="1"/>
  <c r="C100" i="1"/>
  <c r="N76" i="1"/>
  <c r="D21" i="1"/>
  <c r="R54" i="1"/>
  <c r="R45" i="1"/>
  <c r="R80" i="1"/>
  <c r="R62" i="1"/>
  <c r="R72" i="1" s="1"/>
  <c r="R100" i="1"/>
  <c r="R120" i="1"/>
  <c r="R144" i="1"/>
  <c r="N54" i="1"/>
  <c r="N45" i="1"/>
  <c r="N80" i="1"/>
  <c r="N62" i="1"/>
  <c r="N72" i="1" s="1"/>
  <c r="N100" i="1"/>
  <c r="N144" i="1"/>
  <c r="J54" i="1"/>
  <c r="J45" i="1"/>
  <c r="J80" i="1"/>
  <c r="J62" i="1"/>
  <c r="J72" i="1" s="1"/>
  <c r="J100" i="1"/>
  <c r="F54" i="1"/>
  <c r="F45" i="1"/>
  <c r="F80" i="1"/>
  <c r="F62" i="1"/>
  <c r="F72" i="1" s="1"/>
  <c r="F100" i="1"/>
  <c r="F120" i="1"/>
  <c r="F144" i="1"/>
  <c r="U50" i="1"/>
  <c r="U112" i="1"/>
  <c r="U113" i="1" s="1"/>
  <c r="U114" i="1" s="1"/>
  <c r="U87" i="1"/>
  <c r="U80" i="1"/>
  <c r="U120" i="1"/>
  <c r="Q54" i="1"/>
  <c r="Q45" i="1"/>
  <c r="Q37" i="1"/>
  <c r="Q128" i="1"/>
  <c r="Q130" i="1" s="1"/>
  <c r="M62" i="1"/>
  <c r="M153" i="1"/>
  <c r="I25" i="1"/>
  <c r="I31" i="1" s="1"/>
  <c r="I33" i="1" s="1"/>
  <c r="I106" i="1"/>
  <c r="I113" i="1" s="1"/>
  <c r="I114" i="1" s="1"/>
  <c r="I76" i="1"/>
  <c r="I67" i="1"/>
  <c r="I72" i="1" s="1"/>
  <c r="I144" i="1"/>
  <c r="E62" i="1"/>
  <c r="E153" i="1"/>
  <c r="R14" i="1"/>
  <c r="T50" i="1"/>
  <c r="T87" i="1"/>
  <c r="T80" i="1"/>
  <c r="T62" i="1"/>
  <c r="T72" i="1" s="1"/>
  <c r="T100" i="1"/>
  <c r="T153" i="1"/>
  <c r="P54" i="1"/>
  <c r="P45" i="1"/>
  <c r="P37" i="1"/>
  <c r="P106" i="1"/>
  <c r="P144" i="1"/>
  <c r="L112" i="1"/>
  <c r="H25" i="1"/>
  <c r="H31" i="1" s="1"/>
  <c r="H33" i="1" s="1"/>
  <c r="H76" i="1"/>
  <c r="H67" i="1"/>
  <c r="H120" i="1"/>
  <c r="D112" i="1"/>
  <c r="D144" i="1"/>
  <c r="R18" i="1"/>
  <c r="R21" i="1" s="1"/>
  <c r="U21" i="1"/>
  <c r="I14" i="1"/>
  <c r="S112" i="1"/>
  <c r="S87" i="1"/>
  <c r="S120" i="1"/>
  <c r="O37" i="1"/>
  <c r="O50" i="1"/>
  <c r="O67" i="1"/>
  <c r="O87" i="1"/>
  <c r="O128" i="1"/>
  <c r="O130" i="1" s="1"/>
  <c r="O153" i="1"/>
  <c r="K54" i="1"/>
  <c r="K67" i="1"/>
  <c r="K120" i="1"/>
  <c r="G25" i="1"/>
  <c r="G112" i="1"/>
  <c r="G153" i="1"/>
  <c r="C25" i="1"/>
  <c r="C31" i="1" s="1"/>
  <c r="C33" i="1" s="1"/>
  <c r="C106" i="1"/>
  <c r="C113" i="1" s="1"/>
  <c r="C120" i="1"/>
  <c r="R25" i="1"/>
  <c r="R31" i="1" s="1"/>
  <c r="R33" i="1" s="1"/>
  <c r="R106" i="1"/>
  <c r="R113" i="1" s="1"/>
  <c r="R76" i="1"/>
  <c r="R128" i="1"/>
  <c r="R130" i="1" s="1"/>
  <c r="R153" i="1"/>
  <c r="N25" i="1"/>
  <c r="N31" i="1" s="1"/>
  <c r="N33" i="1" s="1"/>
  <c r="N106" i="1"/>
  <c r="N113" i="1" s="1"/>
  <c r="N128" i="1"/>
  <c r="N130" i="1" s="1"/>
  <c r="N153" i="1"/>
  <c r="J25" i="1"/>
  <c r="J31" i="1" s="1"/>
  <c r="J33" i="1" s="1"/>
  <c r="J106" i="1"/>
  <c r="J76" i="1"/>
  <c r="J144" i="1"/>
  <c r="F25" i="1"/>
  <c r="F31" i="1" s="1"/>
  <c r="F33" i="1" s="1"/>
  <c r="F106" i="1"/>
  <c r="F153" i="1"/>
  <c r="C21" i="1"/>
  <c r="U31" i="1"/>
  <c r="U33" i="1" s="1"/>
  <c r="U54" i="1"/>
  <c r="U45" i="1"/>
  <c r="U153" i="1"/>
  <c r="Q144" i="1"/>
  <c r="Q153" i="1"/>
  <c r="M25" i="1"/>
  <c r="M31" i="1" s="1"/>
  <c r="M33" i="1" s="1"/>
  <c r="M106" i="1"/>
  <c r="M76" i="1"/>
  <c r="M67" i="1"/>
  <c r="M128" i="1"/>
  <c r="M130" i="1" s="1"/>
  <c r="M144" i="1"/>
  <c r="I50" i="1"/>
  <c r="I87" i="1"/>
  <c r="I80" i="1"/>
  <c r="I120" i="1"/>
  <c r="I153" i="1"/>
  <c r="E25" i="1"/>
  <c r="E31" i="1" s="1"/>
  <c r="E33" i="1" s="1"/>
  <c r="E106" i="1"/>
  <c r="E113" i="1" s="1"/>
  <c r="E114" i="1" s="1"/>
  <c r="E121" i="1" s="1"/>
  <c r="E76" i="1"/>
  <c r="E67" i="1"/>
  <c r="N14" i="1"/>
  <c r="T54" i="1"/>
  <c r="T45" i="1"/>
  <c r="T106" i="1"/>
  <c r="P112" i="1"/>
  <c r="P128" i="1"/>
  <c r="P130" i="1" s="1"/>
  <c r="P153" i="1"/>
  <c r="L25" i="1"/>
  <c r="L31" i="1" s="1"/>
  <c r="L33" i="1" s="1"/>
  <c r="L57" i="1" s="1"/>
  <c r="L76" i="1"/>
  <c r="L67" i="1"/>
  <c r="H50" i="1"/>
  <c r="H80" i="1"/>
  <c r="H62" i="1"/>
  <c r="H100" i="1"/>
  <c r="H128" i="1"/>
  <c r="H130" i="1" s="1"/>
  <c r="D25" i="1"/>
  <c r="D31" i="1" s="1"/>
  <c r="D33" i="1" s="1"/>
  <c r="D76" i="1"/>
  <c r="D67" i="1"/>
  <c r="D120" i="1"/>
  <c r="D153" i="1"/>
  <c r="N18" i="1"/>
  <c r="N21" i="1" s="1"/>
  <c r="I21" i="1"/>
  <c r="U14" i="1"/>
  <c r="E14" i="1"/>
  <c r="S45" i="1"/>
  <c r="S37" i="1"/>
  <c r="S50" i="1"/>
  <c r="S76" i="1"/>
  <c r="S67" i="1"/>
  <c r="O54" i="1"/>
  <c r="O80" i="1"/>
  <c r="O62" i="1"/>
  <c r="O100" i="1"/>
  <c r="O120" i="1"/>
  <c r="K25" i="1"/>
  <c r="K31" i="1" s="1"/>
  <c r="K33" i="1" s="1"/>
  <c r="K62" i="1"/>
  <c r="K100" i="1"/>
  <c r="G50" i="1"/>
  <c r="G87" i="1"/>
  <c r="G120" i="1"/>
  <c r="C50" i="1"/>
  <c r="C128" i="1"/>
  <c r="C130" i="1" s="1"/>
  <c r="C144" i="1"/>
  <c r="J112" i="1"/>
  <c r="J87" i="1"/>
  <c r="J153" i="1"/>
  <c r="F112" i="1"/>
  <c r="F76" i="1"/>
  <c r="Q25" i="1"/>
  <c r="Q31" i="1" s="1"/>
  <c r="Q33" i="1" s="1"/>
  <c r="Q113" i="1"/>
  <c r="Q114" i="1" s="1"/>
  <c r="Q121" i="1" s="1"/>
  <c r="Q76" i="1"/>
  <c r="Q67" i="1"/>
  <c r="Q72" i="1" s="1"/>
  <c r="M50" i="1"/>
  <c r="M112" i="1"/>
  <c r="M87" i="1"/>
  <c r="M80" i="1"/>
  <c r="I54" i="1"/>
  <c r="E50" i="1"/>
  <c r="E87" i="1"/>
  <c r="E80" i="1"/>
  <c r="E144" i="1"/>
  <c r="E128" i="1"/>
  <c r="E130" i="1" s="1"/>
  <c r="J14" i="1"/>
  <c r="T112" i="1"/>
  <c r="T130" i="1"/>
  <c r="P25" i="1"/>
  <c r="P31" i="1" s="1"/>
  <c r="P33" i="1" s="1"/>
  <c r="P76" i="1"/>
  <c r="P67" i="1"/>
  <c r="P72" i="1" s="1"/>
  <c r="P120" i="1"/>
  <c r="L80" i="1"/>
  <c r="L62" i="1"/>
  <c r="L144" i="1"/>
  <c r="H37" i="1"/>
  <c r="H106" i="1"/>
  <c r="H113" i="1" s="1"/>
  <c r="H144" i="1"/>
  <c r="D80" i="1"/>
  <c r="D62" i="1"/>
  <c r="J18" i="1"/>
  <c r="J21" i="1" s="1"/>
  <c r="E21" i="1"/>
  <c r="Q14" i="1"/>
  <c r="S54" i="1"/>
  <c r="S80" i="1"/>
  <c r="S62" i="1"/>
  <c r="S72" i="1" s="1"/>
  <c r="S128" i="1"/>
  <c r="S130" i="1" s="1"/>
  <c r="S144" i="1"/>
  <c r="O25" i="1"/>
  <c r="O31" i="1" s="1"/>
  <c r="O33" i="1" s="1"/>
  <c r="O57" i="1" s="1"/>
  <c r="O106" i="1"/>
  <c r="O113" i="1" s="1"/>
  <c r="K106" i="1"/>
  <c r="K144" i="1"/>
  <c r="G37" i="1"/>
  <c r="G31" i="1"/>
  <c r="G33" i="1" s="1"/>
  <c r="G80" i="1"/>
  <c r="G72" i="1"/>
  <c r="G128" i="1"/>
  <c r="G130" i="1" s="1"/>
  <c r="C37" i="1"/>
  <c r="C54" i="1"/>
  <c r="C67" i="1"/>
  <c r="C153" i="1"/>
  <c r="T57" i="1" l="1"/>
  <c r="T83" i="1"/>
  <c r="G83" i="1"/>
  <c r="D72" i="1"/>
  <c r="D83" i="1" s="1"/>
  <c r="D89" i="1" s="1"/>
  <c r="H72" i="1"/>
  <c r="O72" i="1"/>
  <c r="H57" i="1"/>
  <c r="D57" i="1"/>
  <c r="U83" i="1"/>
  <c r="H83" i="1"/>
  <c r="M57" i="1"/>
  <c r="J83" i="1"/>
  <c r="J89" i="1" s="1"/>
  <c r="G57" i="1"/>
  <c r="P83" i="1"/>
  <c r="Q83" i="1"/>
  <c r="I121" i="1"/>
  <c r="I155" i="1" s="1"/>
  <c r="I157" i="1" s="1"/>
  <c r="J57" i="1"/>
  <c r="N83" i="1"/>
  <c r="R83" i="1"/>
  <c r="S83" i="1"/>
  <c r="S89" i="1" s="1"/>
  <c r="E57" i="1"/>
  <c r="P57" i="1"/>
  <c r="K57" i="1"/>
  <c r="O83" i="1"/>
  <c r="U57" i="1"/>
  <c r="S57" i="1"/>
  <c r="N57" i="1"/>
  <c r="R57" i="1"/>
  <c r="I83" i="1"/>
  <c r="F83" i="1"/>
  <c r="F89" i="1" s="1"/>
  <c r="K113" i="1"/>
  <c r="K114" i="1" s="1"/>
  <c r="K121" i="1" s="1"/>
  <c r="K155" i="1" s="1"/>
  <c r="K157" i="1" s="1"/>
  <c r="Q57" i="1"/>
  <c r="F57" i="1"/>
  <c r="C57" i="1"/>
  <c r="U121" i="1"/>
  <c r="U155" i="1" s="1"/>
  <c r="U157" i="1" s="1"/>
  <c r="C114" i="1"/>
  <c r="C121" i="1" s="1"/>
  <c r="O89" i="1"/>
  <c r="N89" i="1"/>
  <c r="Q89" i="1"/>
  <c r="I89" i="1"/>
  <c r="P89" i="1"/>
  <c r="H89" i="1"/>
  <c r="U89" i="1"/>
  <c r="R89" i="1"/>
  <c r="I57" i="1"/>
  <c r="G89" i="1"/>
  <c r="F113" i="1"/>
  <c r="F114" i="1" s="1"/>
  <c r="F121" i="1" s="1"/>
  <c r="F155" i="1" s="1"/>
  <c r="F157" i="1" s="1"/>
  <c r="E155" i="1"/>
  <c r="E157" i="1" s="1"/>
  <c r="C72" i="1"/>
  <c r="C83" i="1" s="1"/>
  <c r="O114" i="1"/>
  <c r="O121" i="1" s="1"/>
  <c r="O155" i="1" s="1"/>
  <c r="O157" i="1" s="1"/>
  <c r="T113" i="1"/>
  <c r="M113" i="1"/>
  <c r="M114" i="1" s="1"/>
  <c r="M121" i="1" s="1"/>
  <c r="M155" i="1" s="1"/>
  <c r="M157" i="1" s="1"/>
  <c r="P113" i="1"/>
  <c r="P114" i="1" s="1"/>
  <c r="P121" i="1" s="1"/>
  <c r="P155" i="1" s="1"/>
  <c r="P157" i="1" s="1"/>
  <c r="D113" i="1"/>
  <c r="D114" i="1" s="1"/>
  <c r="D121" i="1" s="1"/>
  <c r="D155" i="1" s="1"/>
  <c r="D157" i="1" s="1"/>
  <c r="T114" i="1"/>
  <c r="T121" i="1" s="1"/>
  <c r="T155" i="1" s="1"/>
  <c r="T157" i="1" s="1"/>
  <c r="T89" i="1"/>
  <c r="M72" i="1"/>
  <c r="M83" i="1" s="1"/>
  <c r="L72" i="1"/>
  <c r="L83" i="1" s="1"/>
  <c r="Q155" i="1"/>
  <c r="Q157" i="1" s="1"/>
  <c r="J113" i="1"/>
  <c r="J114" i="1" s="1"/>
  <c r="J121" i="1" s="1"/>
  <c r="J155" i="1" s="1"/>
  <c r="J157" i="1" s="1"/>
  <c r="C155" i="1"/>
  <c r="C157" i="1" s="1"/>
  <c r="K72" i="1"/>
  <c r="K83" i="1" s="1"/>
  <c r="H114" i="1"/>
  <c r="H121" i="1" s="1"/>
  <c r="H155" i="1" s="1"/>
  <c r="H157" i="1" s="1"/>
  <c r="E72" i="1"/>
  <c r="E83" i="1" s="1"/>
  <c r="N114" i="1"/>
  <c r="N121" i="1" s="1"/>
  <c r="N155" i="1" s="1"/>
  <c r="N157" i="1" s="1"/>
  <c r="R114" i="1"/>
  <c r="R121" i="1" s="1"/>
  <c r="R155" i="1" s="1"/>
  <c r="R157" i="1" s="1"/>
  <c r="G113" i="1"/>
  <c r="G114" i="1" s="1"/>
  <c r="G121" i="1" s="1"/>
  <c r="G155" i="1" s="1"/>
  <c r="G157" i="1" s="1"/>
  <c r="S113" i="1"/>
  <c r="S114" i="1" s="1"/>
  <c r="S121" i="1" s="1"/>
  <c r="S155" i="1" s="1"/>
  <c r="S157" i="1" s="1"/>
  <c r="L113" i="1"/>
  <c r="L114" i="1" s="1"/>
  <c r="L121" i="1" s="1"/>
  <c r="L155" i="1" s="1"/>
  <c r="L157" i="1" s="1"/>
  <c r="G161" i="1" l="1"/>
  <c r="K161" i="1"/>
  <c r="O161" i="1"/>
  <c r="P161" i="1"/>
  <c r="R161" i="1"/>
  <c r="J161" i="1"/>
  <c r="T161" i="1"/>
  <c r="F161" i="1"/>
  <c r="H161" i="1"/>
  <c r="L161" i="1"/>
  <c r="S161" i="1"/>
  <c r="N161" i="1"/>
  <c r="D161" i="1"/>
  <c r="K89" i="1"/>
  <c r="E161" i="1"/>
  <c r="C161" i="1"/>
  <c r="I161" i="1"/>
  <c r="M89" i="1"/>
  <c r="E89" i="1"/>
  <c r="U161" i="1"/>
  <c r="Q161" i="1"/>
  <c r="L89" i="1"/>
  <c r="M161" i="1"/>
  <c r="C89" i="1"/>
</calcChain>
</file>

<file path=xl/sharedStrings.xml><?xml version="1.0" encoding="utf-8"?>
<sst xmlns="http://schemas.openxmlformats.org/spreadsheetml/2006/main" count="225" uniqueCount="170">
  <si>
    <t>Grupo Aval Acciones y Valores S.A.</t>
  </si>
  <si>
    <t>Consolidated Financial Statements Under Full IFRS</t>
  </si>
  <si>
    <t>Financial Statements Under IFRS</t>
  </si>
  <si>
    <t>Information in Ps. Billions</t>
  </si>
  <si>
    <t>Consolidated Statement of Financial Position</t>
  </si>
  <si>
    <t>Consolidated Statement of Income</t>
  </si>
  <si>
    <t>Key ratios</t>
  </si>
  <si>
    <t>Net Interest Margin (excluding net trading income)</t>
  </si>
  <si>
    <t>Net Interest Margin on Loans</t>
  </si>
  <si>
    <t>Net Interest Margin on Investments</t>
  </si>
  <si>
    <t>Net Interest Margin (including net trading income)</t>
  </si>
  <si>
    <t>Efficiency ratio (cost to income)</t>
  </si>
  <si>
    <t>Efficiency ratio (cost to assets)</t>
  </si>
  <si>
    <t>Fee income ratio</t>
  </si>
  <si>
    <t>Effective tax rate (ex - wealth tax)</t>
  </si>
  <si>
    <t>Non-controlling interest / Net income before non-controlling interest</t>
  </si>
  <si>
    <t>ROAA</t>
  </si>
  <si>
    <t>ROAE</t>
  </si>
  <si>
    <t>30 days PDL / Total loans and leases</t>
  </si>
  <si>
    <t>90 days PDL / Total loans and leases</t>
  </si>
  <si>
    <t>90 days PDL / Total loans and leases (Mortgages +120 days PDL)</t>
  </si>
  <si>
    <t>Provision expense (net of recoveries) / Average loans and leases</t>
  </si>
  <si>
    <t>Allowance / 30 days PDL</t>
  </si>
  <si>
    <t>Allowance / 90 days PDL</t>
  </si>
  <si>
    <t>Allowance / 90 days PDL (Mortgages +120 days PDL)</t>
  </si>
  <si>
    <t>Allowance / Total loans and leases</t>
  </si>
  <si>
    <t>Charge-offs / Average loans and leases</t>
  </si>
  <si>
    <t>Total loans and leases, net / Total assets</t>
  </si>
  <si>
    <t>Deposits / Total loans and leases, net</t>
  </si>
  <si>
    <t>Cash / Depósits</t>
  </si>
  <si>
    <t>Equity / Assets</t>
  </si>
  <si>
    <t>Tangible equity ratio</t>
  </si>
  <si>
    <t>Non-controlling interest / Total equity</t>
  </si>
  <si>
    <t>Consolidated Solvency Ratio of our Banks</t>
  </si>
  <si>
    <t>Banco de Bogotá</t>
  </si>
  <si>
    <t>Banco de Occidente</t>
  </si>
  <si>
    <t>Banco Popular</t>
  </si>
  <si>
    <t>Banco AV Villas</t>
  </si>
  <si>
    <t>Cash and cash equivalents</t>
  </si>
  <si>
    <t>Investment and trading assets</t>
  </si>
  <si>
    <t>Debt securities</t>
  </si>
  <si>
    <t>Equity securities</t>
  </si>
  <si>
    <t>Derivative assets</t>
  </si>
  <si>
    <t>Trading assets</t>
  </si>
  <si>
    <t>Investments in debt securities at FVTPL (non compliant with SPPI test)</t>
  </si>
  <si>
    <t>Debt securities at FVOCI</t>
  </si>
  <si>
    <t>Equity securities at FVOCI</t>
  </si>
  <si>
    <t>Investments in securities at FVOCI</t>
  </si>
  <si>
    <t>Investments in debt securities at AC</t>
  </si>
  <si>
    <t>Loss impairment</t>
  </si>
  <si>
    <t>Investment securities</t>
  </si>
  <si>
    <t>Hedging derivatives assets</t>
  </si>
  <si>
    <t>Loans and receivables</t>
  </si>
  <si>
    <t>Commercial loans and leases</t>
  </si>
  <si>
    <t>Interbank &amp; overnight funds</t>
  </si>
  <si>
    <t>Consumer loans and leases</t>
  </si>
  <si>
    <t>Mortgages and housing leases</t>
  </si>
  <si>
    <t>Microcredit loans and leases</t>
  </si>
  <si>
    <t xml:space="preserve">Total loans and leases </t>
  </si>
  <si>
    <t>Loss allowance</t>
  </si>
  <si>
    <t>Total loans and receivables, net</t>
  </si>
  <si>
    <t>Financial assets in concession arrangemenrs rights at fair value</t>
  </si>
  <si>
    <t>Other accounts receivable</t>
  </si>
  <si>
    <t>Other accounts receivable, net</t>
  </si>
  <si>
    <t>Non-current assets held for sale</t>
  </si>
  <si>
    <t>Investments in associates and joint ventures</t>
  </si>
  <si>
    <t>Own-use property, plant and equipment for own-use and given in operating lease, net</t>
  </si>
  <si>
    <t>Right-of-use assets</t>
  </si>
  <si>
    <t>Investment properties</t>
  </si>
  <si>
    <t>Biological assets</t>
  </si>
  <si>
    <t>Tangible assets</t>
  </si>
  <si>
    <t>Goodwill</t>
  </si>
  <si>
    <t>Concession arrangement rights</t>
  </si>
  <si>
    <t>Other intangible assets</t>
  </si>
  <si>
    <t>Intangible assets</t>
  </si>
  <si>
    <t>Current</t>
  </si>
  <si>
    <t>Deferred</t>
  </si>
  <si>
    <t>Income tax assets</t>
  </si>
  <si>
    <t>Other assets</t>
  </si>
  <si>
    <t>Total assets</t>
  </si>
  <si>
    <t>Trading liabilities</t>
  </si>
  <si>
    <t>Hedging derivatives liabilities</t>
  </si>
  <si>
    <t>Customer deposits</t>
  </si>
  <si>
    <t>Checking accounts</t>
  </si>
  <si>
    <t>Time deposits</t>
  </si>
  <si>
    <t>Savings deposits</t>
  </si>
  <si>
    <t>Other deposits</t>
  </si>
  <si>
    <t>Financial obligations</t>
  </si>
  <si>
    <t>Interbank borrowings and overnight funds</t>
  </si>
  <si>
    <t>Borrowings from banks and others</t>
  </si>
  <si>
    <t>Bonds issued</t>
  </si>
  <si>
    <t>Borrowings from development entities</t>
  </si>
  <si>
    <t>Total financial liabilities at amortized cost</t>
  </si>
  <si>
    <t>Legal related</t>
  </si>
  <si>
    <t>Other provisions</t>
  </si>
  <si>
    <t>Provisions</t>
  </si>
  <si>
    <t>Income tax liabilities</t>
  </si>
  <si>
    <t>Employee benefits</t>
  </si>
  <si>
    <t>Other liabilities</t>
  </si>
  <si>
    <t>Total liabilities</t>
  </si>
  <si>
    <t>Equity attributable to owners of the parent</t>
  </si>
  <si>
    <t>Non-controlling interest</t>
  </si>
  <si>
    <t>Total equity</t>
  </si>
  <si>
    <t>Total liabilities and equity</t>
  </si>
  <si>
    <t>Interest income</t>
  </si>
  <si>
    <t>Loan portfolio</t>
  </si>
  <si>
    <t>Interests on investments in debt securities</t>
  </si>
  <si>
    <t>Total interest income</t>
  </si>
  <si>
    <t>Interest expense</t>
  </si>
  <si>
    <t>Total interest expenses on deposits</t>
  </si>
  <si>
    <t>Total interest expenses on financial obligations</t>
  </si>
  <si>
    <t>Total interest expense</t>
  </si>
  <si>
    <t>Net interest income</t>
  </si>
  <si>
    <t>Impairment losses (recoveries) on financial assets</t>
  </si>
  <si>
    <t>Loans and other accounts receivable</t>
  </si>
  <si>
    <t>Other financial assets</t>
  </si>
  <si>
    <t>Recovery of charged-off financial assets</t>
  </si>
  <si>
    <t>Net impairment loss on financial assets</t>
  </si>
  <si>
    <t>Net interest income, after impairment losses</t>
  </si>
  <si>
    <t>Income from commissions and fees</t>
  </si>
  <si>
    <t>Banking fees</t>
  </si>
  <si>
    <t>Trust activities</t>
  </si>
  <si>
    <t>Pension and severance fund management</t>
  </si>
  <si>
    <t>Bonded warehouse services</t>
  </si>
  <si>
    <t>Total income from commissions and fees</t>
  </si>
  <si>
    <t>Expenses from commissions and fees</t>
  </si>
  <si>
    <t>Net income from commissions and fees</t>
  </si>
  <si>
    <t>Net income from sales of goods and services</t>
  </si>
  <si>
    <t>Net trading income</t>
  </si>
  <si>
    <t>Net income from other financial instruments mandatory at FVTPL</t>
  </si>
  <si>
    <t>Other income</t>
  </si>
  <si>
    <t>Foreign exchange gains (losses), net</t>
  </si>
  <si>
    <t>Net gain on sale of investments and OCI realization</t>
  </si>
  <si>
    <t>Gain on the sale of non-current assets held for sale</t>
  </si>
  <si>
    <t>Income from non-consolidated investments</t>
  </si>
  <si>
    <t>Net gains on asset valuations</t>
  </si>
  <si>
    <t>Other income from operations</t>
  </si>
  <si>
    <t>Total other income</t>
  </si>
  <si>
    <t>Other expenses</t>
  </si>
  <si>
    <t>Loss on the sale of non-current assets held for sale</t>
  </si>
  <si>
    <t>Personnel expenses</t>
  </si>
  <si>
    <t>General and administrative expenses</t>
  </si>
  <si>
    <t>Depreciation and amortization</t>
  </si>
  <si>
    <t>Impairment loss on other assets</t>
  </si>
  <si>
    <t>Other operating expenses</t>
  </si>
  <si>
    <t>Total other expenses</t>
  </si>
  <si>
    <t>Net income before income tax expense</t>
  </si>
  <si>
    <t>Income tax expense</t>
  </si>
  <si>
    <t>Net income for the period</t>
  </si>
  <si>
    <t>Net income for the period attibutable to:</t>
  </si>
  <si>
    <t>Net income attributable to owners of the parent</t>
  </si>
  <si>
    <t>1Q15</t>
  </si>
  <si>
    <t>2Q15</t>
  </si>
  <si>
    <t>3Q15</t>
  </si>
  <si>
    <t>4Q15</t>
  </si>
  <si>
    <t>1Q16</t>
  </si>
  <si>
    <t>2Q16</t>
  </si>
  <si>
    <t>3Q16</t>
  </si>
  <si>
    <t>4Q16</t>
  </si>
  <si>
    <t>1Q17</t>
  </si>
  <si>
    <t>2Q17</t>
  </si>
  <si>
    <t>3Q17</t>
  </si>
  <si>
    <t>4Q17</t>
  </si>
  <si>
    <t>1Q18</t>
  </si>
  <si>
    <t>2Q18</t>
  </si>
  <si>
    <t>3Q18</t>
  </si>
  <si>
    <t>4Q18</t>
  </si>
  <si>
    <t>1Q19</t>
  </si>
  <si>
    <t>2Q19</t>
  </si>
  <si>
    <t>3Q19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</si>
</sst>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164" formatCode="_(* #,##0.00_);_(* \(#,##0.00\);_(* &quot;-&quot;??_);_(@_)"/>
    <numFmt numFmtId="165" formatCode="_(* #,##0.0_);_(* \(#,##0.0\);_(* &quot;-&quot;??_);_(@_)"/>
    <numFmt numFmtId="166" formatCode="#,##0.0_);\(#,##0.0\)"/>
    <numFmt numFmtId="167" formatCode="_(* #,##0.000_);_(* \(#,##0.000\);_(* &quot;-&quot;??_);_(@_)"/>
    <numFmt numFmtId="168" formatCode="0.0%"/>
    <numFmt numFmtId="169" formatCode="#,##0.0000"/>
    <numFmt numFmtId="170" formatCode="#,##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sz val="13"/>
      <color theme="0"/>
      <name val="Calibri"/>
      <family val="2"/>
      <scheme val="minor"/>
    </font>
    <font>
      <i/>
      <sz val="14"/>
      <color rgb="FF00206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0"/>
      <name val="Arial"/>
      <family val="2"/>
    </font>
    <font>
      <b/>
      <sz val="13"/>
      <color rgb="FF002060"/>
      <name val="Calibri"/>
      <family val="2"/>
    </font>
    <font>
      <sz val="13"/>
      <color rgb="FF002060"/>
      <name val="Calibri"/>
      <family val="2"/>
      <scheme val="minor"/>
    </font>
    <font>
      <b/>
      <sz val="13"/>
      <color rgb="FF002060"/>
      <name val="Calibri"/>
      <family val="2"/>
      <scheme val="minor"/>
    </font>
    <font>
      <sz val="13"/>
      <color rgb="FF002060"/>
      <name val="Calibri"/>
      <family val="2"/>
    </font>
    <font>
      <sz val="11"/>
      <color rgb="FF002060"/>
      <name val="Calibri"/>
      <family val="2"/>
      <scheme val="minor"/>
    </font>
    <font>
      <sz val="13"/>
      <color rgb="FFFF0000"/>
      <name val="Calibri"/>
      <family val="2"/>
      <scheme val="minor"/>
    </font>
    <font>
      <sz val="13"/>
      <color rgb="FF183152"/>
      <name val="Calibri"/>
      <family val="2"/>
    </font>
    <font>
      <b/>
      <sz val="13"/>
      <color rgb="FF183152"/>
      <name val="Calibri"/>
      <family val="2"/>
    </font>
    <font>
      <sz val="13"/>
      <color rgb="FFFF0000"/>
      <name val="Calibri"/>
      <family val="2"/>
    </font>
    <font>
      <b/>
      <sz val="13"/>
      <color rgb="FFFF0000"/>
      <name val="Calibri"/>
      <family val="2"/>
    </font>
    <font>
      <sz val="13"/>
      <color rgb="FF18315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183152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8" fillId="0" borderId="0"/>
  </cellStyleXfs>
  <cellXfs count="93">
    <xf numFmtId="0" fontId="0" fillId="0" borderId="0" xfId="0"/>
    <xf numFmtId="0" fontId="3" fillId="0" borderId="0" xfId="0" applyFont="1" applyBorder="1" applyAlignment="1">
      <alignment vertical="center"/>
    </xf>
    <xf numFmtId="0" fontId="0" fillId="0" borderId="0" xfId="0" applyFill="1"/>
    <xf numFmtId="0" fontId="0" fillId="0" borderId="0" xfId="0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vertical="center"/>
    </xf>
    <xf numFmtId="17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4" applyFont="1" applyFill="1" applyBorder="1" applyAlignment="1">
      <alignment horizontal="left" vertical="center"/>
    </xf>
    <xf numFmtId="0" fontId="10" fillId="0" borderId="0" xfId="0" applyFont="1" applyFill="1"/>
    <xf numFmtId="165" fontId="11" fillId="0" borderId="0" xfId="1" applyNumberFormat="1" applyFont="1" applyAlignment="1">
      <alignment horizontal="right" vertical="center"/>
    </xf>
    <xf numFmtId="165" fontId="10" fillId="0" borderId="0" xfId="1" applyNumberFormat="1" applyFont="1" applyAlignment="1">
      <alignment horizontal="right" vertical="center"/>
    </xf>
    <xf numFmtId="165" fontId="10" fillId="0" borderId="0" xfId="1" applyNumberFormat="1" applyFont="1" applyBorder="1" applyAlignment="1">
      <alignment horizontal="right" vertical="center"/>
    </xf>
    <xf numFmtId="0" fontId="12" fillId="0" borderId="0" xfId="4" applyFont="1" applyFill="1" applyBorder="1" applyAlignment="1">
      <alignment horizontal="left" vertical="center" indent="1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Border="1"/>
    <xf numFmtId="165" fontId="9" fillId="0" borderId="0" xfId="1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center"/>
    </xf>
    <xf numFmtId="0" fontId="0" fillId="0" borderId="0" xfId="0" applyFont="1"/>
    <xf numFmtId="0" fontId="12" fillId="0" borderId="0" xfId="4" applyFont="1" applyFill="1" applyBorder="1" applyAlignment="1">
      <alignment horizontal="left" vertical="center" indent="2"/>
    </xf>
    <xf numFmtId="0" fontId="10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/>
    </xf>
    <xf numFmtId="165" fontId="10" fillId="0" borderId="0" xfId="1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166" fontId="10" fillId="0" borderId="0" xfId="0" applyNumberFormat="1" applyFont="1" applyFill="1" applyBorder="1"/>
    <xf numFmtId="0" fontId="10" fillId="0" borderId="0" xfId="0" applyFont="1" applyFill="1" applyBorder="1" applyAlignment="1">
      <alignment horizontal="left" vertical="center" indent="1"/>
    </xf>
    <xf numFmtId="0" fontId="10" fillId="0" borderId="0" xfId="0" applyFont="1" applyFill="1" applyBorder="1" applyAlignment="1">
      <alignment horizontal="left" vertical="center" indent="2"/>
    </xf>
    <xf numFmtId="0" fontId="10" fillId="0" borderId="0" xfId="0" applyFont="1"/>
    <xf numFmtId="0" fontId="10" fillId="0" borderId="0" xfId="0" applyFont="1" applyBorder="1" applyAlignment="1">
      <alignment horizontal="center"/>
    </xf>
    <xf numFmtId="167" fontId="10" fillId="0" borderId="0" xfId="5" applyNumberFormat="1" applyFont="1" applyFill="1" applyBorder="1"/>
    <xf numFmtId="0" fontId="9" fillId="0" borderId="1" xfId="0" applyFont="1" applyFill="1" applyBorder="1" applyAlignment="1">
      <alignment horizontal="left" vertical="center"/>
    </xf>
    <xf numFmtId="165" fontId="9" fillId="0" borderId="1" xfId="1" applyNumberFormat="1" applyFont="1" applyFill="1" applyBorder="1" applyAlignment="1">
      <alignment horizontal="left" vertical="center"/>
    </xf>
    <xf numFmtId="164" fontId="10" fillId="0" borderId="0" xfId="5" applyFont="1" applyFill="1" applyBorder="1"/>
    <xf numFmtId="165" fontId="10" fillId="0" borderId="0" xfId="1" applyNumberFormat="1" applyFont="1" applyFill="1" applyBorder="1" applyAlignment="1">
      <alignment vertical="center"/>
    </xf>
    <xf numFmtId="165" fontId="12" fillId="0" borderId="0" xfId="1" applyNumberFormat="1" applyFont="1" applyFill="1" applyBorder="1" applyAlignment="1">
      <alignment horizontal="right" vertical="center"/>
    </xf>
    <xf numFmtId="0" fontId="12" fillId="0" borderId="0" xfId="4" applyFont="1" applyFill="1" applyBorder="1" applyAlignment="1">
      <alignment horizontal="left" vertical="center"/>
    </xf>
    <xf numFmtId="165" fontId="11" fillId="0" borderId="0" xfId="1" applyNumberFormat="1" applyFont="1" applyBorder="1" applyAlignment="1">
      <alignment horizontal="center" vertical="center"/>
    </xf>
    <xf numFmtId="165" fontId="10" fillId="0" borderId="0" xfId="1" applyNumberFormat="1" applyFont="1" applyBorder="1" applyAlignment="1">
      <alignment horizontal="center" vertical="center"/>
    </xf>
    <xf numFmtId="165" fontId="13" fillId="0" borderId="0" xfId="1" applyNumberFormat="1" applyFont="1" applyAlignment="1">
      <alignment horizontal="center" vertical="center"/>
    </xf>
    <xf numFmtId="165" fontId="10" fillId="0" borderId="0" xfId="1" applyNumberFormat="1" applyFont="1" applyAlignment="1">
      <alignment horizontal="center" vertical="center"/>
    </xf>
    <xf numFmtId="3" fontId="9" fillId="3" borderId="1" xfId="4" applyNumberFormat="1" applyFont="1" applyFill="1" applyBorder="1" applyAlignment="1">
      <alignment vertical="center" wrapText="1"/>
    </xf>
    <xf numFmtId="165" fontId="9" fillId="3" borderId="1" xfId="1" applyNumberFormat="1" applyFont="1" applyFill="1" applyBorder="1" applyAlignment="1">
      <alignment vertical="center" wrapText="1"/>
    </xf>
    <xf numFmtId="3" fontId="9" fillId="0" borderId="0" xfId="4" applyNumberFormat="1" applyFont="1" applyFill="1" applyBorder="1" applyAlignment="1">
      <alignment vertical="center" wrapText="1"/>
    </xf>
    <xf numFmtId="165" fontId="9" fillId="0" borderId="0" xfId="1" applyNumberFormat="1" applyFont="1" applyFill="1" applyBorder="1" applyAlignment="1">
      <alignment vertical="center" wrapText="1"/>
    </xf>
    <xf numFmtId="0" fontId="11" fillId="0" borderId="0" xfId="0" applyFont="1" applyFill="1"/>
    <xf numFmtId="3" fontId="11" fillId="0" borderId="0" xfId="4" applyNumberFormat="1" applyFont="1" applyFill="1" applyBorder="1"/>
    <xf numFmtId="0" fontId="10" fillId="0" borderId="0" xfId="0" applyFont="1" applyFill="1" applyBorder="1" applyAlignment="1">
      <alignment horizontal="left" indent="1"/>
    </xf>
    <xf numFmtId="0" fontId="12" fillId="0" borderId="0" xfId="0" applyFont="1" applyFill="1" applyBorder="1" applyAlignment="1">
      <alignment vertical="center"/>
    </xf>
    <xf numFmtId="3" fontId="12" fillId="0" borderId="0" xfId="4" applyNumberFormat="1" applyFont="1" applyFill="1" applyBorder="1" applyAlignment="1">
      <alignment vertical="center"/>
    </xf>
    <xf numFmtId="10" fontId="9" fillId="0" borderId="0" xfId="3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 wrapText="1" indent="1"/>
    </xf>
    <xf numFmtId="0" fontId="14" fillId="0" borderId="0" xfId="0" applyFont="1" applyFill="1"/>
    <xf numFmtId="0" fontId="9" fillId="0" borderId="1" xfId="0" applyFont="1" applyFill="1" applyBorder="1" applyAlignment="1">
      <alignment vertical="center"/>
    </xf>
    <xf numFmtId="167" fontId="9" fillId="0" borderId="1" xfId="1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13" fillId="0" borderId="0" xfId="0" applyFont="1" applyFill="1"/>
    <xf numFmtId="0" fontId="10" fillId="0" borderId="0" xfId="0" applyFont="1" applyFill="1" applyBorder="1"/>
    <xf numFmtId="0" fontId="9" fillId="0" borderId="0" xfId="0" applyFont="1" applyFill="1" applyBorder="1" applyAlignment="1">
      <alignment horizontal="left" vertical="center" wrapText="1"/>
    </xf>
    <xf numFmtId="165" fontId="10" fillId="0" borderId="0" xfId="1" applyNumberFormat="1" applyFont="1" applyFill="1" applyAlignment="1">
      <alignment horizontal="right" vertical="center"/>
    </xf>
    <xf numFmtId="3" fontId="9" fillId="4" borderId="0" xfId="4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/>
    </xf>
    <xf numFmtId="3" fontId="11" fillId="5" borderId="0" xfId="4" applyNumberFormat="1" applyFont="1" applyFill="1" applyBorder="1"/>
    <xf numFmtId="3" fontId="9" fillId="0" borderId="0" xfId="4" applyNumberFormat="1" applyFont="1" applyFill="1" applyBorder="1" applyAlignment="1">
      <alignment vertical="center"/>
    </xf>
    <xf numFmtId="0" fontId="13" fillId="0" borderId="0" xfId="0" applyFont="1"/>
    <xf numFmtId="3" fontId="9" fillId="4" borderId="1" xfId="4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17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 wrapText="1"/>
    </xf>
    <xf numFmtId="168" fontId="12" fillId="0" borderId="0" xfId="3" applyNumberFormat="1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left" vertical="center" wrapText="1" indent="1"/>
    </xf>
    <xf numFmtId="0" fontId="15" fillId="0" borderId="0" xfId="0" applyFont="1" applyFill="1" applyBorder="1"/>
    <xf numFmtId="3" fontId="12" fillId="0" borderId="0" xfId="4" applyNumberFormat="1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0" fontId="10" fillId="0" borderId="0" xfId="4" applyFont="1" applyFill="1" applyBorder="1" applyAlignment="1">
      <alignment horizontal="left" indent="2"/>
    </xf>
    <xf numFmtId="0" fontId="16" fillId="0" borderId="0" xfId="0" applyFont="1" applyFill="1" applyBorder="1" applyAlignment="1">
      <alignment vertical="center" wrapText="1"/>
    </xf>
    <xf numFmtId="0" fontId="2" fillId="0" borderId="0" xfId="0" applyFont="1" applyFill="1"/>
    <xf numFmtId="0" fontId="15" fillId="0" borderId="0" xfId="6" applyFont="1" applyFill="1" applyBorder="1"/>
    <xf numFmtId="3" fontId="17" fillId="0" borderId="0" xfId="4" applyNumberFormat="1" applyFont="1" applyFill="1" applyBorder="1" applyAlignment="1">
      <alignment vertical="center"/>
    </xf>
    <xf numFmtId="169" fontId="18" fillId="0" borderId="0" xfId="4" applyNumberFormat="1" applyFont="1" applyFill="1" applyBorder="1" applyAlignment="1">
      <alignment vertical="center" wrapText="1"/>
    </xf>
    <xf numFmtId="0" fontId="15" fillId="0" borderId="0" xfId="6" applyFont="1" applyFill="1" applyBorder="1" applyAlignment="1">
      <alignment horizontal="left" indent="2"/>
    </xf>
    <xf numFmtId="0" fontId="18" fillId="0" borderId="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/>
    </xf>
    <xf numFmtId="170" fontId="9" fillId="0" borderId="0" xfId="4" applyNumberFormat="1" applyFont="1" applyFill="1" applyBorder="1" applyAlignment="1">
      <alignment vertical="center" wrapText="1"/>
    </xf>
    <xf numFmtId="41" fontId="9" fillId="0" borderId="0" xfId="2" applyFont="1" applyFill="1" applyBorder="1" applyAlignment="1">
      <alignment vertical="center" wrapText="1"/>
    </xf>
    <xf numFmtId="0" fontId="19" fillId="0" borderId="0" xfId="0" applyFont="1"/>
    <xf numFmtId="17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</cellXfs>
  <cellStyles count="7">
    <cellStyle name="Millares" xfId="1" builtinId="3"/>
    <cellStyle name="Millares [0]" xfId="2" builtinId="6"/>
    <cellStyle name="Millares 2" xfId="5" xr:uid="{358DEEBE-6C07-45B6-9383-D12E9D914A45}"/>
    <cellStyle name="Normal" xfId="0" builtinId="0"/>
    <cellStyle name="Normal 2 2" xfId="6" xr:uid="{67F5FBE1-F554-4DE1-99D1-530AC53CFAB0}"/>
    <cellStyle name="Normal 2 2 2" xfId="4" xr:uid="{8F63B71D-62AB-47BA-9910-DF6323088F3D}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F6FD9-968F-42A5-A4E0-856447EE92FB}">
  <sheetPr>
    <pageSetUpPr fitToPage="1"/>
  </sheetPr>
  <dimension ref="A1:U246"/>
  <sheetViews>
    <sheetView showGridLines="0" tabSelected="1" zoomScale="70" zoomScaleNormal="70" workbookViewId="0">
      <pane xSplit="2" ySplit="6" topLeftCell="C31" activePane="bottomRight" state="frozen"/>
      <selection activeCell="Q15" sqref="Q15"/>
      <selection pane="topRight" activeCell="Q15" sqref="Q15"/>
      <selection pane="bottomLeft" activeCell="Q15" sqref="Q15"/>
      <selection pane="bottomRight" activeCell="C50" sqref="C50"/>
    </sheetView>
  </sheetViews>
  <sheetFormatPr baseColWidth="10" defaultRowHeight="15" outlineLevelRow="1" x14ac:dyDescent="0.25"/>
  <cols>
    <col min="1" max="1" width="117.85546875" customWidth="1"/>
    <col min="2" max="2" width="1.7109375" style="2" customWidth="1"/>
    <col min="3" max="21" width="20.140625" style="3" customWidth="1"/>
  </cols>
  <sheetData>
    <row r="1" spans="1:21" ht="21" x14ac:dyDescent="0.25">
      <c r="A1" s="1" t="s">
        <v>0</v>
      </c>
    </row>
    <row r="2" spans="1:21" ht="21" x14ac:dyDescent="0.3">
      <c r="A2" s="1" t="s">
        <v>1</v>
      </c>
      <c r="B2" s="4"/>
    </row>
    <row r="3" spans="1:21" ht="21" x14ac:dyDescent="0.3">
      <c r="A3" s="1" t="s">
        <v>2</v>
      </c>
      <c r="B3" s="5"/>
    </row>
    <row r="4" spans="1:21" ht="18.75" x14ac:dyDescent="0.3">
      <c r="A4" s="6" t="s">
        <v>3</v>
      </c>
      <c r="B4" s="5"/>
      <c r="C4" s="7" t="s">
        <v>151</v>
      </c>
      <c r="D4" s="7" t="s">
        <v>152</v>
      </c>
      <c r="E4" s="7" t="s">
        <v>153</v>
      </c>
      <c r="F4" s="7" t="s">
        <v>154</v>
      </c>
      <c r="G4" s="7" t="s">
        <v>155</v>
      </c>
      <c r="H4" s="7" t="s">
        <v>156</v>
      </c>
      <c r="I4" s="7" t="s">
        <v>157</v>
      </c>
      <c r="J4" s="7" t="s">
        <v>158</v>
      </c>
      <c r="K4" s="7" t="s">
        <v>159</v>
      </c>
      <c r="L4" s="7" t="s">
        <v>160</v>
      </c>
      <c r="M4" s="7" t="s">
        <v>161</v>
      </c>
      <c r="N4" s="7" t="s">
        <v>162</v>
      </c>
      <c r="O4" s="7" t="s">
        <v>163</v>
      </c>
      <c r="P4" s="7" t="s">
        <v>164</v>
      </c>
      <c r="Q4" s="7" t="s">
        <v>165</v>
      </c>
      <c r="R4" s="7" t="s">
        <v>166</v>
      </c>
      <c r="S4" s="7" t="s">
        <v>167</v>
      </c>
      <c r="T4" s="7" t="s">
        <v>168</v>
      </c>
      <c r="U4" s="7" t="s">
        <v>169</v>
      </c>
    </row>
    <row r="5" spans="1:21" ht="17.25" customHeight="1" x14ac:dyDescent="0.3">
      <c r="A5" s="92" t="s">
        <v>4</v>
      </c>
      <c r="B5" s="8"/>
      <c r="C5" s="90" t="s">
        <v>151</v>
      </c>
      <c r="D5" s="90" t="s">
        <v>152</v>
      </c>
      <c r="E5" s="90" t="s">
        <v>153</v>
      </c>
      <c r="F5" s="90" t="s">
        <v>154</v>
      </c>
      <c r="G5" s="90" t="s">
        <v>155</v>
      </c>
      <c r="H5" s="90" t="s">
        <v>156</v>
      </c>
      <c r="I5" s="90" t="s">
        <v>157</v>
      </c>
      <c r="J5" s="90" t="s">
        <v>158</v>
      </c>
      <c r="K5" s="90" t="s">
        <v>159</v>
      </c>
      <c r="L5" s="90" t="s">
        <v>160</v>
      </c>
      <c r="M5" s="90" t="s">
        <v>161</v>
      </c>
      <c r="N5" s="90" t="s">
        <v>162</v>
      </c>
      <c r="O5" s="90" t="s">
        <v>163</v>
      </c>
      <c r="P5" s="90" t="s">
        <v>164</v>
      </c>
      <c r="Q5" s="90" t="s">
        <v>165</v>
      </c>
      <c r="R5" s="90" t="s">
        <v>166</v>
      </c>
      <c r="S5" s="90" t="s">
        <v>167</v>
      </c>
      <c r="T5" s="90" t="s">
        <v>168</v>
      </c>
      <c r="U5" s="90" t="s">
        <v>169</v>
      </c>
    </row>
    <row r="6" spans="1:21" ht="17.25" customHeight="1" x14ac:dyDescent="0.3">
      <c r="A6" s="92"/>
      <c r="B6" s="9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</row>
    <row r="7" spans="1:21" ht="5.25" customHeight="1" x14ac:dyDescent="0.3">
      <c r="A7" s="10"/>
      <c r="B7" s="9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ht="17.25" x14ac:dyDescent="0.3">
      <c r="A8" s="12" t="s">
        <v>38</v>
      </c>
      <c r="B8" s="13"/>
      <c r="C8" s="14">
        <v>19091.668697981382</v>
      </c>
      <c r="D8" s="14">
        <v>18335.633697041434</v>
      </c>
      <c r="E8" s="14">
        <v>18749.186413321699</v>
      </c>
      <c r="F8" s="14">
        <v>22284.977384298232</v>
      </c>
      <c r="G8" s="14">
        <v>21366.27895254023</v>
      </c>
      <c r="H8" s="14">
        <v>21004.538279360746</v>
      </c>
      <c r="I8" s="14">
        <v>21913.053624239998</v>
      </c>
      <c r="J8" s="14">
        <v>22193.003876277118</v>
      </c>
      <c r="K8" s="14">
        <v>24542.306804684398</v>
      </c>
      <c r="L8" s="14">
        <v>22958.782752267201</v>
      </c>
      <c r="M8" s="14">
        <v>21821.375297533668</v>
      </c>
      <c r="N8" s="14">
        <v>22336.837653219787</v>
      </c>
      <c r="O8" s="14">
        <v>21687.695236995853</v>
      </c>
      <c r="P8" s="14">
        <v>21175.164770134699</v>
      </c>
      <c r="Q8" s="14">
        <v>24396.818088075503</v>
      </c>
      <c r="R8" s="14">
        <v>28401.282669951583</v>
      </c>
      <c r="S8" s="14">
        <v>26918.513525519345</v>
      </c>
      <c r="T8" s="14">
        <v>29824.717522438448</v>
      </c>
      <c r="U8" s="14">
        <v>27332.720481655648</v>
      </c>
    </row>
    <row r="9" spans="1:21" ht="5.25" customHeight="1" x14ac:dyDescent="0.3">
      <c r="A9" s="12"/>
      <c r="B9" s="13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ht="17.25" x14ac:dyDescent="0.3">
      <c r="A10" s="12" t="s">
        <v>39</v>
      </c>
      <c r="B10" s="13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ht="17.25" x14ac:dyDescent="0.3">
      <c r="A11" s="17" t="s">
        <v>40</v>
      </c>
      <c r="B11" s="13"/>
      <c r="C11" s="16">
        <v>5321.9718448102258</v>
      </c>
      <c r="D11" s="16">
        <v>3945.6624913341166</v>
      </c>
      <c r="E11" s="16">
        <v>3289.7118777121996</v>
      </c>
      <c r="F11" s="16">
        <v>3061.9159847237747</v>
      </c>
      <c r="G11" s="16">
        <v>3016.4865273118794</v>
      </c>
      <c r="H11" s="16">
        <v>2189.1791864354741</v>
      </c>
      <c r="I11" s="16">
        <v>2262.7786300953621</v>
      </c>
      <c r="J11" s="16">
        <v>2343.9023105539723</v>
      </c>
      <c r="K11" s="16">
        <v>2651.1457483066715</v>
      </c>
      <c r="L11" s="16">
        <v>2389.0558820364358</v>
      </c>
      <c r="M11" s="16">
        <v>2456.1311074831601</v>
      </c>
      <c r="N11" s="16">
        <v>2650.5357596984395</v>
      </c>
      <c r="O11" s="16">
        <v>2574.3411243925161</v>
      </c>
      <c r="P11" s="16">
        <v>2421.5473528523362</v>
      </c>
      <c r="Q11" s="16">
        <v>2467.3487599083396</v>
      </c>
      <c r="R11" s="16">
        <v>3762.9772576195905</v>
      </c>
      <c r="S11" s="16">
        <v>3243.5526675927508</v>
      </c>
      <c r="T11" s="16">
        <v>4011.4034534798025</v>
      </c>
      <c r="U11" s="16">
        <v>5351.7218128750346</v>
      </c>
    </row>
    <row r="12" spans="1:21" ht="17.25" x14ac:dyDescent="0.3">
      <c r="A12" s="17" t="s">
        <v>41</v>
      </c>
      <c r="B12" s="13"/>
      <c r="C12" s="16">
        <v>1354.4613267115817</v>
      </c>
      <c r="D12" s="16">
        <v>1321.2453288558897</v>
      </c>
      <c r="E12" s="16">
        <v>1511.3008376861701</v>
      </c>
      <c r="F12" s="16">
        <v>1521.2645886590494</v>
      </c>
      <c r="G12" s="16">
        <v>1613.7013769142402</v>
      </c>
      <c r="H12" s="16">
        <v>1575.5080457843599</v>
      </c>
      <c r="I12" s="16">
        <v>1891.0645394083303</v>
      </c>
      <c r="J12" s="16">
        <v>1747.6136402399998</v>
      </c>
      <c r="K12" s="16">
        <v>1796.1722743330556</v>
      </c>
      <c r="L12" s="16">
        <v>2047.7621163370734</v>
      </c>
      <c r="M12" s="16">
        <v>1950.7250190370801</v>
      </c>
      <c r="N12" s="16">
        <v>2149.159670259754</v>
      </c>
      <c r="O12" s="16">
        <v>2407.4554119420654</v>
      </c>
      <c r="P12" s="16">
        <v>2122.8608058077498</v>
      </c>
      <c r="Q12" s="16">
        <v>2318.1839739807897</v>
      </c>
      <c r="R12" s="16">
        <v>2672.6483306899208</v>
      </c>
      <c r="S12" s="16">
        <v>3266.3248849733613</v>
      </c>
      <c r="T12" s="16">
        <v>3157.1179906002399</v>
      </c>
      <c r="U12" s="16">
        <v>3291.2471806643807</v>
      </c>
    </row>
    <row r="13" spans="1:21" ht="17.25" x14ac:dyDescent="0.3">
      <c r="A13" s="17" t="s">
        <v>42</v>
      </c>
      <c r="B13" s="13"/>
      <c r="C13" s="16">
        <v>947.59007106790591</v>
      </c>
      <c r="D13" s="16">
        <v>665.94564615636943</v>
      </c>
      <c r="E13" s="16">
        <v>1270.9035328013101</v>
      </c>
      <c r="F13" s="16">
        <v>1024.9718128269039</v>
      </c>
      <c r="G13" s="16">
        <v>1297.6912581022361</v>
      </c>
      <c r="H13" s="16">
        <v>1012.6770863437371</v>
      </c>
      <c r="I13" s="16">
        <v>792.53585737336277</v>
      </c>
      <c r="J13" s="16">
        <v>502.20897755574646</v>
      </c>
      <c r="K13" s="16">
        <v>615.70116774501389</v>
      </c>
      <c r="L13" s="16">
        <v>558.96850173711368</v>
      </c>
      <c r="M13" s="16">
        <v>379.2780906870766</v>
      </c>
      <c r="N13" s="16">
        <v>328.39160175968027</v>
      </c>
      <c r="O13" s="16">
        <v>787.11551701261999</v>
      </c>
      <c r="P13" s="16">
        <v>469.02616696883331</v>
      </c>
      <c r="Q13" s="16">
        <v>605.63006902487393</v>
      </c>
      <c r="R13" s="16">
        <v>768.68555427159004</v>
      </c>
      <c r="S13" s="16">
        <v>427.02805518891711</v>
      </c>
      <c r="T13" s="16">
        <v>533.45362659623697</v>
      </c>
      <c r="U13" s="16">
        <v>655.41208435927831</v>
      </c>
    </row>
    <row r="14" spans="1:21" ht="17.25" x14ac:dyDescent="0.3">
      <c r="A14" s="18" t="s">
        <v>43</v>
      </c>
      <c r="B14" s="19"/>
      <c r="C14" s="20">
        <f t="shared" ref="C14:N14" si="0">+SUM(C11:C13)</f>
        <v>7624.0232425897138</v>
      </c>
      <c r="D14" s="20">
        <f t="shared" si="0"/>
        <v>5932.8534663463761</v>
      </c>
      <c r="E14" s="20">
        <f t="shared" si="0"/>
        <v>6071.9162481996791</v>
      </c>
      <c r="F14" s="20">
        <f t="shared" si="0"/>
        <v>5608.1523862097283</v>
      </c>
      <c r="G14" s="20">
        <f t="shared" si="0"/>
        <v>5927.879162328356</v>
      </c>
      <c r="H14" s="20">
        <f t="shared" si="0"/>
        <v>4777.364318563571</v>
      </c>
      <c r="I14" s="20">
        <f t="shared" si="0"/>
        <v>4946.3790268770554</v>
      </c>
      <c r="J14" s="20">
        <f t="shared" si="0"/>
        <v>4593.7249283497185</v>
      </c>
      <c r="K14" s="20">
        <f t="shared" si="0"/>
        <v>5063.0191903847408</v>
      </c>
      <c r="L14" s="20">
        <f t="shared" si="0"/>
        <v>4995.7865001106229</v>
      </c>
      <c r="M14" s="20">
        <f t="shared" si="0"/>
        <v>4786.1342172073173</v>
      </c>
      <c r="N14" s="20">
        <f t="shared" si="0"/>
        <v>5128.0870317178742</v>
      </c>
      <c r="O14" s="20">
        <f t="shared" ref="O14:P14" si="1">+SUM(O11:O13)</f>
        <v>5768.9120533472014</v>
      </c>
      <c r="P14" s="20">
        <f t="shared" si="1"/>
        <v>5013.4343256289194</v>
      </c>
      <c r="Q14" s="20">
        <f t="shared" ref="Q14:U14" si="2">+SUM(Q11:Q13)</f>
        <v>5391.1628029140029</v>
      </c>
      <c r="R14" s="20">
        <f t="shared" si="2"/>
        <v>7204.3111425811012</v>
      </c>
      <c r="S14" s="20">
        <f t="shared" si="2"/>
        <v>6936.9056077550295</v>
      </c>
      <c r="T14" s="20">
        <f t="shared" si="2"/>
        <v>7701.9750706762798</v>
      </c>
      <c r="U14" s="20">
        <f t="shared" si="2"/>
        <v>9298.3810778986954</v>
      </c>
    </row>
    <row r="15" spans="1:21" s="22" customFormat="1" ht="17.25" x14ac:dyDescent="0.3">
      <c r="A15" s="17" t="s">
        <v>44</v>
      </c>
      <c r="B15" s="13"/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31.25742893</v>
      </c>
      <c r="S15" s="16">
        <v>27.743406135989996</v>
      </c>
      <c r="T15" s="16">
        <v>25.057016977479996</v>
      </c>
      <c r="U15" s="16">
        <v>35.774367180815005</v>
      </c>
    </row>
    <row r="16" spans="1:21" ht="17.25" hidden="1" outlineLevel="1" x14ac:dyDescent="0.3">
      <c r="A16" s="23" t="s">
        <v>45</v>
      </c>
      <c r="B16" s="13"/>
      <c r="C16" s="16">
        <v>18916.703300132267</v>
      </c>
      <c r="D16" s="16">
        <v>19272.957203790524</v>
      </c>
      <c r="E16" s="16">
        <v>19246.541566548342</v>
      </c>
      <c r="F16" s="16">
        <v>18987.370008482903</v>
      </c>
      <c r="G16" s="16">
        <v>19434.418338193413</v>
      </c>
      <c r="H16" s="16">
        <v>19527.356633865682</v>
      </c>
      <c r="I16" s="16">
        <v>16944.087427136197</v>
      </c>
      <c r="J16" s="16">
        <v>17662.732908840502</v>
      </c>
      <c r="K16" s="16">
        <v>17313.496220868223</v>
      </c>
      <c r="L16" s="16">
        <v>16362.651055400202</v>
      </c>
      <c r="M16" s="16">
        <v>16867.146031368044</v>
      </c>
      <c r="N16" s="16">
        <v>17790.126580672615</v>
      </c>
      <c r="O16" s="16">
        <v>18584.618224422982</v>
      </c>
      <c r="P16" s="16">
        <v>19175.162708710897</v>
      </c>
      <c r="Q16" s="16">
        <v>19870.300744300828</v>
      </c>
      <c r="R16" s="16">
        <v>18935.756508611823</v>
      </c>
      <c r="S16" s="16">
        <v>20476.102691880904</v>
      </c>
      <c r="T16" s="16">
        <v>20030.636055343592</v>
      </c>
      <c r="U16" s="16">
        <v>20150.33432051797</v>
      </c>
    </row>
    <row r="17" spans="1:21" ht="17.25" hidden="1" outlineLevel="1" x14ac:dyDescent="0.3">
      <c r="A17" s="23" t="s">
        <v>46</v>
      </c>
      <c r="B17" s="13"/>
      <c r="C17" s="16">
        <v>672.54669490681783</v>
      </c>
      <c r="D17" s="16">
        <v>899.09316087642378</v>
      </c>
      <c r="E17" s="16">
        <v>915.06604935773998</v>
      </c>
      <c r="F17" s="16">
        <v>697.57483414950184</v>
      </c>
      <c r="G17" s="16">
        <v>933.96507333111413</v>
      </c>
      <c r="H17" s="16">
        <v>730.19413265987191</v>
      </c>
      <c r="I17" s="16">
        <v>754.76512486667389</v>
      </c>
      <c r="J17" s="16">
        <v>729.77866761498854</v>
      </c>
      <c r="K17" s="16">
        <v>750.15021732578566</v>
      </c>
      <c r="L17" s="16">
        <v>802.65617313327232</v>
      </c>
      <c r="M17" s="16">
        <v>814.90267021169939</v>
      </c>
      <c r="N17" s="16">
        <v>824.03295584624027</v>
      </c>
      <c r="O17" s="16">
        <v>922.47456071122429</v>
      </c>
      <c r="P17" s="16">
        <v>911.41526212024712</v>
      </c>
      <c r="Q17" s="16">
        <v>1212.8844523777561</v>
      </c>
      <c r="R17" s="16">
        <v>1090.6006023547843</v>
      </c>
      <c r="S17" s="16">
        <v>1248.4337824225661</v>
      </c>
      <c r="T17" s="16">
        <v>1275.9773613887342</v>
      </c>
      <c r="U17" s="16">
        <v>1313.3045620343098</v>
      </c>
    </row>
    <row r="18" spans="1:21" s="22" customFormat="1" ht="17.25" collapsed="1" x14ac:dyDescent="0.3">
      <c r="A18" s="17" t="s">
        <v>47</v>
      </c>
      <c r="B18" s="13"/>
      <c r="C18" s="16">
        <f t="shared" ref="C18:R18" si="3">+SUM(C16:C17)</f>
        <v>19589.249995039085</v>
      </c>
      <c r="D18" s="16">
        <f t="shared" si="3"/>
        <v>20172.050364666946</v>
      </c>
      <c r="E18" s="16">
        <f t="shared" si="3"/>
        <v>20161.607615906083</v>
      </c>
      <c r="F18" s="16">
        <f t="shared" si="3"/>
        <v>19684.944842632405</v>
      </c>
      <c r="G18" s="16">
        <f t="shared" si="3"/>
        <v>20368.383411524526</v>
      </c>
      <c r="H18" s="16">
        <f t="shared" si="3"/>
        <v>20257.550766525554</v>
      </c>
      <c r="I18" s="16">
        <f t="shared" si="3"/>
        <v>17698.852552002871</v>
      </c>
      <c r="J18" s="16">
        <f t="shared" si="3"/>
        <v>18392.51157645549</v>
      </c>
      <c r="K18" s="16">
        <f t="shared" si="3"/>
        <v>18063.64643819401</v>
      </c>
      <c r="L18" s="16">
        <f t="shared" si="3"/>
        <v>17165.307228533475</v>
      </c>
      <c r="M18" s="16">
        <f t="shared" si="3"/>
        <v>17682.048701579744</v>
      </c>
      <c r="N18" s="16">
        <f t="shared" si="3"/>
        <v>18614.159536518855</v>
      </c>
      <c r="O18" s="16">
        <f t="shared" si="3"/>
        <v>19507.092785134206</v>
      </c>
      <c r="P18" s="16">
        <f t="shared" si="3"/>
        <v>20086.577970831146</v>
      </c>
      <c r="Q18" s="16">
        <f t="shared" si="3"/>
        <v>21083.185196678583</v>
      </c>
      <c r="R18" s="16">
        <f t="shared" si="3"/>
        <v>20026.357110966608</v>
      </c>
      <c r="S18" s="16">
        <f t="shared" ref="S18:U18" si="4">+SUM(S16:S17)</f>
        <v>21724.53647430347</v>
      </c>
      <c r="T18" s="16">
        <f t="shared" si="4"/>
        <v>21306.613416732325</v>
      </c>
      <c r="U18" s="16">
        <f t="shared" si="4"/>
        <v>21463.638882552281</v>
      </c>
    </row>
    <row r="19" spans="1:21" s="22" customFormat="1" ht="17.25" x14ac:dyDescent="0.3">
      <c r="A19" s="17" t="s">
        <v>48</v>
      </c>
      <c r="B19" s="13"/>
      <c r="C19" s="16">
        <v>2589.595002913959</v>
      </c>
      <c r="D19" s="16">
        <v>2413.9928518346551</v>
      </c>
      <c r="E19" s="16">
        <v>3249.7011047479009</v>
      </c>
      <c r="F19" s="16">
        <v>2395.2796136434449</v>
      </c>
      <c r="G19" s="16">
        <v>2288.3805809769492</v>
      </c>
      <c r="H19" s="16">
        <v>2265.6109936145831</v>
      </c>
      <c r="I19" s="16">
        <v>2388.6025108721651</v>
      </c>
      <c r="J19" s="16">
        <v>2570.4861557507479</v>
      </c>
      <c r="K19" s="16">
        <v>2636.7753381481612</v>
      </c>
      <c r="L19" s="16">
        <v>2688.6859320675558</v>
      </c>
      <c r="M19" s="16">
        <v>2663.0761534123744</v>
      </c>
      <c r="N19" s="16">
        <v>2899.038580696702</v>
      </c>
      <c r="O19" s="16">
        <v>2826.443929545138</v>
      </c>
      <c r="P19" s="16">
        <v>2961.0460306780465</v>
      </c>
      <c r="Q19" s="16">
        <v>2999.3586794537359</v>
      </c>
      <c r="R19" s="16">
        <v>2972.5446776841</v>
      </c>
      <c r="S19" s="16">
        <v>3006.6388087755236</v>
      </c>
      <c r="T19" s="16">
        <v>2984.5370104195522</v>
      </c>
      <c r="U19" s="16">
        <v>3051.1436846465544</v>
      </c>
    </row>
    <row r="20" spans="1:21" s="22" customFormat="1" ht="17.25" hidden="1" outlineLevel="1" x14ac:dyDescent="0.3">
      <c r="A20" s="17" t="s">
        <v>49</v>
      </c>
      <c r="B20" s="13"/>
      <c r="C20" s="16">
        <v>9.5999905624921666E-10</v>
      </c>
      <c r="D20" s="16">
        <v>-0.22446647002000425</v>
      </c>
      <c r="E20" s="16">
        <v>-4.9540872000034138E-4</v>
      </c>
      <c r="F20" s="16">
        <v>-1.761950000059187E-6</v>
      </c>
      <c r="G20" s="16">
        <v>-6.9886434625005725E-2</v>
      </c>
      <c r="H20" s="16">
        <v>2.5879990062094292E-9</v>
      </c>
      <c r="I20" s="16">
        <v>-4.9999237060546875E-11</v>
      </c>
      <c r="J20" s="16">
        <v>1.4328984830856323E-5</v>
      </c>
      <c r="K20" s="16">
        <v>1.009998321533203E-9</v>
      </c>
      <c r="L20" s="16">
        <v>-1.0500106811523438E-9</v>
      </c>
      <c r="M20" s="16">
        <v>-6.0000228881835932E-10</v>
      </c>
      <c r="N20" s="16">
        <v>-9.0000152587890625E-10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</row>
    <row r="21" spans="1:21" ht="17.25" collapsed="1" x14ac:dyDescent="0.3">
      <c r="A21" s="18" t="s">
        <v>50</v>
      </c>
      <c r="B21" s="19"/>
      <c r="C21" s="20">
        <f t="shared" ref="C21:U21" si="5">SUM(C15,C18:C20)</f>
        <v>22178.844997954006</v>
      </c>
      <c r="D21" s="20">
        <f t="shared" si="5"/>
        <v>22585.818750031583</v>
      </c>
      <c r="E21" s="20">
        <f t="shared" si="5"/>
        <v>23411.308225245266</v>
      </c>
      <c r="F21" s="20">
        <f t="shared" si="5"/>
        <v>22080.2244545139</v>
      </c>
      <c r="G21" s="20">
        <f t="shared" si="5"/>
        <v>22656.694106066847</v>
      </c>
      <c r="H21" s="20">
        <f t="shared" si="5"/>
        <v>22523.161760142724</v>
      </c>
      <c r="I21" s="20">
        <f t="shared" si="5"/>
        <v>20087.455062874986</v>
      </c>
      <c r="J21" s="20">
        <f t="shared" si="5"/>
        <v>20962.99774653522</v>
      </c>
      <c r="K21" s="20">
        <f t="shared" si="5"/>
        <v>20700.421776343181</v>
      </c>
      <c r="L21" s="20">
        <f t="shared" si="5"/>
        <v>19853.993160599977</v>
      </c>
      <c r="M21" s="20">
        <f t="shared" si="5"/>
        <v>20345.124854991518</v>
      </c>
      <c r="N21" s="20">
        <f t="shared" si="5"/>
        <v>21513.198117214659</v>
      </c>
      <c r="O21" s="20">
        <f t="shared" si="5"/>
        <v>22333.536714679343</v>
      </c>
      <c r="P21" s="20">
        <f t="shared" si="5"/>
        <v>23047.624001509193</v>
      </c>
      <c r="Q21" s="20">
        <f t="shared" si="5"/>
        <v>24082.54387613232</v>
      </c>
      <c r="R21" s="20">
        <f t="shared" si="5"/>
        <v>23030.159217580709</v>
      </c>
      <c r="S21" s="20">
        <f t="shared" si="5"/>
        <v>24758.918689214981</v>
      </c>
      <c r="T21" s="20">
        <f t="shared" si="5"/>
        <v>24316.207444129359</v>
      </c>
      <c r="U21" s="20">
        <f t="shared" si="5"/>
        <v>24550.556934379652</v>
      </c>
    </row>
    <row r="22" spans="1:21" ht="17.25" x14ac:dyDescent="0.3">
      <c r="A22" s="12" t="s">
        <v>51</v>
      </c>
      <c r="B22" s="24"/>
      <c r="C22" s="20">
        <v>40.8795260105436</v>
      </c>
      <c r="D22" s="20">
        <v>41.381739641876806</v>
      </c>
      <c r="E22" s="20">
        <v>38.604154157507502</v>
      </c>
      <c r="F22" s="20">
        <v>33.689727212385897</v>
      </c>
      <c r="G22" s="20">
        <v>362.73665122264617</v>
      </c>
      <c r="H22" s="20">
        <v>422.23349395784351</v>
      </c>
      <c r="I22" s="20">
        <v>384.87274296815036</v>
      </c>
      <c r="J22" s="20">
        <v>128.4785853069661</v>
      </c>
      <c r="K22" s="20">
        <v>211.99958884357</v>
      </c>
      <c r="L22" s="20">
        <v>71.769944442229985</v>
      </c>
      <c r="M22" s="20">
        <v>112.92383070166329</v>
      </c>
      <c r="N22" s="20">
        <v>55.261467560680003</v>
      </c>
      <c r="O22" s="20">
        <v>182.42513679027999</v>
      </c>
      <c r="P22" s="20">
        <v>85.559359115470002</v>
      </c>
      <c r="Q22" s="20">
        <v>85.570556324678179</v>
      </c>
      <c r="R22" s="20">
        <v>30.138052720862497</v>
      </c>
      <c r="S22" s="20">
        <v>25.318620305629999</v>
      </c>
      <c r="T22" s="20">
        <v>44.351828156190003</v>
      </c>
      <c r="U22" s="20">
        <v>27.792382174585498</v>
      </c>
    </row>
    <row r="23" spans="1:21" ht="5.25" customHeight="1" x14ac:dyDescent="0.3">
      <c r="A23" s="18"/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ht="17.25" x14ac:dyDescent="0.3">
      <c r="A24" s="27" t="s">
        <v>52</v>
      </c>
      <c r="B24" s="28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</row>
    <row r="25" spans="1:21" ht="17.25" x14ac:dyDescent="0.3">
      <c r="A25" s="29" t="s">
        <v>53</v>
      </c>
      <c r="B25" s="28"/>
      <c r="C25" s="15">
        <f t="shared" ref="C25:U25" si="6">+C26+C27</f>
        <v>77694.30032763195</v>
      </c>
      <c r="D25" s="15">
        <f t="shared" si="6"/>
        <v>80756.288928629147</v>
      </c>
      <c r="E25" s="15">
        <f t="shared" si="6"/>
        <v>87115.023581511079</v>
      </c>
      <c r="F25" s="15">
        <f t="shared" si="6"/>
        <v>89498.147571379537</v>
      </c>
      <c r="G25" s="15">
        <f t="shared" si="6"/>
        <v>87931.598028344262</v>
      </c>
      <c r="H25" s="15">
        <f t="shared" si="6"/>
        <v>88952.894837907836</v>
      </c>
      <c r="I25" s="15">
        <f t="shared" si="6"/>
        <v>88318.769309129799</v>
      </c>
      <c r="J25" s="15">
        <f t="shared" si="6"/>
        <v>93149.211318654663</v>
      </c>
      <c r="K25" s="15">
        <f t="shared" si="6"/>
        <v>93829.574611085613</v>
      </c>
      <c r="L25" s="15">
        <f t="shared" si="6"/>
        <v>97787.78496331835</v>
      </c>
      <c r="M25" s="15">
        <f t="shared" si="6"/>
        <v>95658.779185133448</v>
      </c>
      <c r="N25" s="15">
        <f t="shared" si="6"/>
        <v>99428.894198778144</v>
      </c>
      <c r="O25" s="15">
        <f t="shared" si="6"/>
        <v>97125.342870717373</v>
      </c>
      <c r="P25" s="15">
        <f t="shared" si="6"/>
        <v>96959.728957654545</v>
      </c>
      <c r="Q25" s="15">
        <f t="shared" si="6"/>
        <v>95608.670697038513</v>
      </c>
      <c r="R25" s="15">
        <f t="shared" si="6"/>
        <v>102408.97703156932</v>
      </c>
      <c r="S25" s="15">
        <f t="shared" si="6"/>
        <v>98265.859161604661</v>
      </c>
      <c r="T25" s="15">
        <f t="shared" si="6"/>
        <v>98599.398785462676</v>
      </c>
      <c r="U25" s="15">
        <f t="shared" si="6"/>
        <v>103240.20833650489</v>
      </c>
    </row>
    <row r="26" spans="1:21" ht="17.25" x14ac:dyDescent="0.3">
      <c r="A26" s="30" t="s">
        <v>53</v>
      </c>
      <c r="B26" s="28"/>
      <c r="C26" s="15">
        <v>74736.637064776747</v>
      </c>
      <c r="D26" s="15">
        <v>78186.164382767223</v>
      </c>
      <c r="E26" s="15">
        <v>84534.293313337213</v>
      </c>
      <c r="F26" s="15">
        <v>85413.16558377663</v>
      </c>
      <c r="G26" s="15">
        <v>85032.012852373693</v>
      </c>
      <c r="H26" s="15">
        <v>85805.374071185433</v>
      </c>
      <c r="I26" s="15">
        <v>85071.515371375208</v>
      </c>
      <c r="J26" s="15">
        <v>89579.622965875649</v>
      </c>
      <c r="K26" s="15">
        <v>88730.31158459108</v>
      </c>
      <c r="L26" s="15">
        <v>91519.325483069726</v>
      </c>
      <c r="M26" s="15">
        <v>90797.073095851447</v>
      </c>
      <c r="N26" s="15">
        <v>92149.846789617324</v>
      </c>
      <c r="O26" s="15">
        <v>91124.828269720689</v>
      </c>
      <c r="P26" s="15">
        <v>91769.790320575659</v>
      </c>
      <c r="Q26" s="15">
        <v>91648.337770762591</v>
      </c>
      <c r="R26" s="15">
        <v>94773.789301570883</v>
      </c>
      <c r="S26" s="15">
        <v>93805.136364506689</v>
      </c>
      <c r="T26" s="15">
        <v>94475.775982528576</v>
      </c>
      <c r="U26" s="15">
        <v>99107.152012605336</v>
      </c>
    </row>
    <row r="27" spans="1:21" ht="17.25" x14ac:dyDescent="0.3">
      <c r="A27" s="30" t="s">
        <v>54</v>
      </c>
      <c r="B27" s="28"/>
      <c r="C27" s="15">
        <v>2957.6632628552024</v>
      </c>
      <c r="D27" s="15">
        <v>2570.124545861921</v>
      </c>
      <c r="E27" s="15">
        <v>2580.7302681738597</v>
      </c>
      <c r="F27" s="15">
        <v>4084.9819876029028</v>
      </c>
      <c r="G27" s="15">
        <v>2899.5851759705688</v>
      </c>
      <c r="H27" s="15">
        <v>3147.5207667223954</v>
      </c>
      <c r="I27" s="15">
        <v>3247.2539377545909</v>
      </c>
      <c r="J27" s="15">
        <v>3569.5883527790206</v>
      </c>
      <c r="K27" s="15">
        <v>5099.2630264945255</v>
      </c>
      <c r="L27" s="15">
        <v>6268.4594802486245</v>
      </c>
      <c r="M27" s="15">
        <v>4861.7060892819945</v>
      </c>
      <c r="N27" s="15">
        <v>7279.0474091608176</v>
      </c>
      <c r="O27" s="15">
        <v>6000.5146009966911</v>
      </c>
      <c r="P27" s="15">
        <v>5189.9386370788889</v>
      </c>
      <c r="Q27" s="15">
        <v>3960.3329262759185</v>
      </c>
      <c r="R27" s="15">
        <v>7635.1877299984308</v>
      </c>
      <c r="S27" s="15">
        <v>4460.7227970979729</v>
      </c>
      <c r="T27" s="15">
        <v>4123.6228029341</v>
      </c>
      <c r="U27" s="15">
        <v>4133.0563238995546</v>
      </c>
    </row>
    <row r="28" spans="1:21" ht="17.25" x14ac:dyDescent="0.3">
      <c r="A28" s="29" t="s">
        <v>55</v>
      </c>
      <c r="B28" s="28"/>
      <c r="C28" s="15">
        <v>35394.551199119182</v>
      </c>
      <c r="D28" s="15">
        <v>36898.874462501961</v>
      </c>
      <c r="E28" s="15">
        <v>40545.022356214962</v>
      </c>
      <c r="F28" s="15">
        <v>42230.508678715087</v>
      </c>
      <c r="G28" s="15">
        <v>42214.659409309839</v>
      </c>
      <c r="H28" s="15">
        <v>43224.030706208985</v>
      </c>
      <c r="I28" s="15">
        <v>44663.296168569032</v>
      </c>
      <c r="J28" s="15">
        <v>46927.997246674706</v>
      </c>
      <c r="K28" s="15">
        <v>46854.17629606017</v>
      </c>
      <c r="L28" s="15">
        <v>48393.215143804518</v>
      </c>
      <c r="M28" s="15">
        <v>48781.710026454784</v>
      </c>
      <c r="N28" s="15">
        <v>50382.894652592622</v>
      </c>
      <c r="O28" s="15">
        <v>49674.999986434188</v>
      </c>
      <c r="P28" s="15">
        <v>51379.530251317745</v>
      </c>
      <c r="Q28" s="15">
        <v>52504.861467030772</v>
      </c>
      <c r="R28" s="15">
        <v>55455.063568186088</v>
      </c>
      <c r="S28" s="15">
        <v>55607.639054559098</v>
      </c>
      <c r="T28" s="15">
        <v>56705.250675209216</v>
      </c>
      <c r="U28" s="15">
        <v>59306.02494407905</v>
      </c>
    </row>
    <row r="29" spans="1:21" ht="17.25" x14ac:dyDescent="0.3">
      <c r="A29" s="29" t="s">
        <v>56</v>
      </c>
      <c r="B29" s="31"/>
      <c r="C29" s="15">
        <v>10580.989070396914</v>
      </c>
      <c r="D29" s="15">
        <v>11007.019468278393</v>
      </c>
      <c r="E29" s="15">
        <v>12748.426992163098</v>
      </c>
      <c r="F29" s="15">
        <v>13418.078867792694</v>
      </c>
      <c r="G29" s="15">
        <v>13338.47732433694</v>
      </c>
      <c r="H29" s="15">
        <v>13556.32464095397</v>
      </c>
      <c r="I29" s="15">
        <v>13937.345685327966</v>
      </c>
      <c r="J29" s="15">
        <v>14683.537055057197</v>
      </c>
      <c r="K29" s="15">
        <v>14613.914810287124</v>
      </c>
      <c r="L29" s="15">
        <v>15390.854204868274</v>
      </c>
      <c r="M29" s="15">
        <v>15418.588486256745</v>
      </c>
      <c r="N29" s="15">
        <v>16151.299270795644</v>
      </c>
      <c r="O29" s="15">
        <v>15824.659549618518</v>
      </c>
      <c r="P29" s="15">
        <v>16729.359384190459</v>
      </c>
      <c r="Q29" s="15">
        <v>17243.952659178907</v>
      </c>
      <c r="R29" s="15">
        <v>18592.102611968963</v>
      </c>
      <c r="S29" s="15">
        <v>18620.871646148829</v>
      </c>
      <c r="T29" s="15">
        <v>19060.820834325797</v>
      </c>
      <c r="U29" s="15">
        <v>20425.342813559404</v>
      </c>
    </row>
    <row r="30" spans="1:21" ht="17.25" x14ac:dyDescent="0.3">
      <c r="A30" s="29" t="s">
        <v>57</v>
      </c>
      <c r="B30" s="19"/>
      <c r="C30" s="15">
        <v>372.67284574299003</v>
      </c>
      <c r="D30" s="15">
        <v>382.92457253484002</v>
      </c>
      <c r="E30" s="15">
        <v>391.74782059105996</v>
      </c>
      <c r="F30" s="15">
        <v>399.26185251838001</v>
      </c>
      <c r="G30" s="15">
        <v>394.50811268091866</v>
      </c>
      <c r="H30" s="15">
        <v>394.24840389638871</v>
      </c>
      <c r="I30" s="15">
        <v>396.91911257964199</v>
      </c>
      <c r="J30" s="15">
        <v>399.43095590752984</v>
      </c>
      <c r="K30" s="15">
        <v>396.06380853608999</v>
      </c>
      <c r="L30" s="15">
        <v>404.56171306349955</v>
      </c>
      <c r="M30" s="15">
        <v>404.68761000226954</v>
      </c>
      <c r="N30" s="15">
        <v>409.68811660894937</v>
      </c>
      <c r="O30" s="15">
        <v>413.1724874152801</v>
      </c>
      <c r="P30" s="15">
        <v>417.83972499182994</v>
      </c>
      <c r="Q30" s="15">
        <v>419.54437283603011</v>
      </c>
      <c r="R30" s="15">
        <v>425.69696440469011</v>
      </c>
      <c r="S30" s="15">
        <v>412.76746198533004</v>
      </c>
      <c r="T30" s="15">
        <v>411.32215379014002</v>
      </c>
      <c r="U30" s="15">
        <v>413.49060826323989</v>
      </c>
    </row>
    <row r="31" spans="1:21" ht="17.25" x14ac:dyDescent="0.3">
      <c r="A31" s="18" t="s">
        <v>58</v>
      </c>
      <c r="B31" s="32"/>
      <c r="C31" s="20">
        <f t="shared" ref="C31:U31" si="7">+SUM(C28:C30,C25)</f>
        <v>124042.51344289104</v>
      </c>
      <c r="D31" s="20">
        <f t="shared" si="7"/>
        <v>129045.10743194434</v>
      </c>
      <c r="E31" s="20">
        <f t="shared" si="7"/>
        <v>140800.22075048019</v>
      </c>
      <c r="F31" s="20">
        <f t="shared" si="7"/>
        <v>145545.99697040569</v>
      </c>
      <c r="G31" s="20">
        <f t="shared" si="7"/>
        <v>143879.24287467197</v>
      </c>
      <c r="H31" s="20">
        <f t="shared" si="7"/>
        <v>146127.4985889672</v>
      </c>
      <c r="I31" s="20">
        <f t="shared" si="7"/>
        <v>147316.33027560642</v>
      </c>
      <c r="J31" s="20">
        <f t="shared" si="7"/>
        <v>155160.17657629409</v>
      </c>
      <c r="K31" s="20">
        <f t="shared" si="7"/>
        <v>155693.72952596901</v>
      </c>
      <c r="L31" s="20">
        <f t="shared" si="7"/>
        <v>161976.41602505464</v>
      </c>
      <c r="M31" s="20">
        <f t="shared" si="7"/>
        <v>160263.76530784724</v>
      </c>
      <c r="N31" s="20">
        <f t="shared" si="7"/>
        <v>166372.77623877535</v>
      </c>
      <c r="O31" s="20">
        <f t="shared" si="7"/>
        <v>163038.17489418536</v>
      </c>
      <c r="P31" s="20">
        <f t="shared" si="7"/>
        <v>165486.45831815459</v>
      </c>
      <c r="Q31" s="20">
        <f t="shared" si="7"/>
        <v>165777.02919608422</v>
      </c>
      <c r="R31" s="20">
        <f t="shared" si="7"/>
        <v>176881.84017612907</v>
      </c>
      <c r="S31" s="20">
        <f t="shared" si="7"/>
        <v>172907.13732429792</v>
      </c>
      <c r="T31" s="20">
        <f t="shared" si="7"/>
        <v>174776.79244878783</v>
      </c>
      <c r="U31" s="20">
        <f t="shared" si="7"/>
        <v>183385.06670240656</v>
      </c>
    </row>
    <row r="32" spans="1:21" ht="17.25" x14ac:dyDescent="0.3">
      <c r="A32" s="21" t="s">
        <v>59</v>
      </c>
      <c r="B32" s="33"/>
      <c r="C32" s="15">
        <v>-3251.1198506487563</v>
      </c>
      <c r="D32" s="15">
        <v>-3413.5526196724509</v>
      </c>
      <c r="E32" s="15">
        <v>-3518.0688893184356</v>
      </c>
      <c r="F32" s="15">
        <v>-3718.3237549636588</v>
      </c>
      <c r="G32" s="15">
        <v>-3814.6599431472632</v>
      </c>
      <c r="H32" s="15">
        <v>-3840.8186374225988</v>
      </c>
      <c r="I32" s="15">
        <v>-4024.5623988335788</v>
      </c>
      <c r="J32" s="15">
        <v>-4261.444174145302</v>
      </c>
      <c r="K32" s="15">
        <v>-4389.7003061964479</v>
      </c>
      <c r="L32" s="15">
        <v>-4876.0986829577523</v>
      </c>
      <c r="M32" s="15">
        <v>-5243.8846242627624</v>
      </c>
      <c r="N32" s="15">
        <v>-5618.4809129227333</v>
      </c>
      <c r="O32" s="15">
        <v>-6938.6130911369892</v>
      </c>
      <c r="P32" s="15">
        <v>-7180.7538461220738</v>
      </c>
      <c r="Q32" s="15">
        <v>-7511.9075565623034</v>
      </c>
      <c r="R32" s="15">
        <v>-8196.1868703140099</v>
      </c>
      <c r="S32" s="15">
        <v>-8169.0478624131565</v>
      </c>
      <c r="T32" s="15">
        <v>-8375.4657189256704</v>
      </c>
      <c r="U32" s="15">
        <v>-8955.3453574226351</v>
      </c>
    </row>
    <row r="33" spans="1:21" ht="17.25" x14ac:dyDescent="0.3">
      <c r="A33" s="34" t="s">
        <v>60</v>
      </c>
      <c r="B33" s="28"/>
      <c r="C33" s="35">
        <f t="shared" ref="C33:U33" si="8">+C31+C32</f>
        <v>120791.39359224228</v>
      </c>
      <c r="D33" s="35">
        <f t="shared" si="8"/>
        <v>125631.55481227189</v>
      </c>
      <c r="E33" s="35">
        <f t="shared" si="8"/>
        <v>137282.15186116175</v>
      </c>
      <c r="F33" s="35">
        <f t="shared" si="8"/>
        <v>141827.67321544202</v>
      </c>
      <c r="G33" s="35">
        <f t="shared" si="8"/>
        <v>140064.5829315247</v>
      </c>
      <c r="H33" s="35">
        <f t="shared" si="8"/>
        <v>142286.67995154459</v>
      </c>
      <c r="I33" s="35">
        <f t="shared" si="8"/>
        <v>143291.76787677285</v>
      </c>
      <c r="J33" s="35">
        <f t="shared" si="8"/>
        <v>150898.7324021488</v>
      </c>
      <c r="K33" s="35">
        <f t="shared" si="8"/>
        <v>151304.02921977258</v>
      </c>
      <c r="L33" s="35">
        <f t="shared" si="8"/>
        <v>157100.31734209688</v>
      </c>
      <c r="M33" s="35">
        <f t="shared" si="8"/>
        <v>155019.88068358449</v>
      </c>
      <c r="N33" s="35">
        <f t="shared" si="8"/>
        <v>160754.29532585261</v>
      </c>
      <c r="O33" s="35">
        <f t="shared" si="8"/>
        <v>156099.56180304836</v>
      </c>
      <c r="P33" s="35">
        <f t="shared" si="8"/>
        <v>158305.70447203252</v>
      </c>
      <c r="Q33" s="35">
        <f t="shared" si="8"/>
        <v>158265.12163952191</v>
      </c>
      <c r="R33" s="35">
        <f t="shared" si="8"/>
        <v>168685.65330581507</v>
      </c>
      <c r="S33" s="35">
        <f t="shared" si="8"/>
        <v>164738.08946188475</v>
      </c>
      <c r="T33" s="35">
        <f t="shared" si="8"/>
        <v>166401.32672986216</v>
      </c>
      <c r="U33" s="35">
        <f t="shared" si="8"/>
        <v>174429.72134498393</v>
      </c>
    </row>
    <row r="34" spans="1:21" ht="5.25" customHeight="1" x14ac:dyDescent="0.3">
      <c r="A34" s="18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</row>
    <row r="35" spans="1:21" s="22" customFormat="1" ht="17.25" hidden="1" outlineLevel="1" x14ac:dyDescent="0.3">
      <c r="A35" s="21" t="s">
        <v>61</v>
      </c>
      <c r="B35" s="19"/>
      <c r="C35" s="38">
        <v>1776.8721309679997</v>
      </c>
      <c r="D35" s="38">
        <v>1815.1451309679999</v>
      </c>
      <c r="E35" s="38">
        <v>1853.4206972900001</v>
      </c>
      <c r="F35" s="38">
        <v>1891.6919804519998</v>
      </c>
      <c r="G35" s="38">
        <v>1933.336144782</v>
      </c>
      <c r="H35" s="38">
        <v>1978.6798083369999</v>
      </c>
      <c r="I35" s="38">
        <v>2022.1758594760001</v>
      </c>
      <c r="J35" s="38">
        <v>2072.6744626780001</v>
      </c>
      <c r="K35" s="38">
        <v>2117.7446271809999</v>
      </c>
      <c r="L35" s="38">
        <v>2174.8662379959997</v>
      </c>
      <c r="M35" s="38">
        <v>2220.7045884789995</v>
      </c>
      <c r="N35" s="38">
        <v>2282.6108942410001</v>
      </c>
      <c r="O35" s="38">
        <v>2334.6214722520003</v>
      </c>
      <c r="P35" s="38">
        <v>2409.6561196570001</v>
      </c>
      <c r="Q35" s="38">
        <v>2459.8227760629998</v>
      </c>
      <c r="R35" s="38">
        <v>2488.4135718429998</v>
      </c>
      <c r="S35" s="38">
        <v>2542.1110247789998</v>
      </c>
      <c r="T35" s="38">
        <v>2595.5463259109997</v>
      </c>
      <c r="U35" s="38">
        <v>2650.7881267499997</v>
      </c>
    </row>
    <row r="36" spans="1:21" s="22" customFormat="1" ht="17.25" hidden="1" outlineLevel="1" x14ac:dyDescent="0.3">
      <c r="A36" s="39" t="s">
        <v>62</v>
      </c>
      <c r="B36" s="31"/>
      <c r="C36" s="38">
        <v>2692.1876849750811</v>
      </c>
      <c r="D36" s="38">
        <v>1980.5884714414058</v>
      </c>
      <c r="E36" s="38">
        <v>2440.5403877359527</v>
      </c>
      <c r="F36" s="38">
        <v>3202.2213972352884</v>
      </c>
      <c r="G36" s="38">
        <v>3428.4081054071553</v>
      </c>
      <c r="H36" s="38">
        <v>3243.8830125089312</v>
      </c>
      <c r="I36" s="38">
        <v>3520.5702825485077</v>
      </c>
      <c r="J36" s="38">
        <v>3524.5937598889345</v>
      </c>
      <c r="K36" s="38">
        <v>3557.6702585636581</v>
      </c>
      <c r="L36" s="38">
        <v>3660.8927533718324</v>
      </c>
      <c r="M36" s="38">
        <v>3780.9813953048852</v>
      </c>
      <c r="N36" s="38">
        <v>4239.2724387717144</v>
      </c>
      <c r="O36" s="38">
        <v>4429.8000124498494</v>
      </c>
      <c r="P36" s="38">
        <v>4290.8398454757298</v>
      </c>
      <c r="Q36" s="38">
        <v>5184.90119217758</v>
      </c>
      <c r="R36" s="38">
        <v>6812.2289359392835</v>
      </c>
      <c r="S36" s="38">
        <v>7102.1285561212653</v>
      </c>
      <c r="T36" s="38">
        <v>7747.9710430250861</v>
      </c>
      <c r="U36" s="38">
        <v>8176.6209819477162</v>
      </c>
    </row>
    <row r="37" spans="1:21" ht="17.25" collapsed="1" x14ac:dyDescent="0.3">
      <c r="A37" s="12" t="s">
        <v>63</v>
      </c>
      <c r="B37" s="31"/>
      <c r="C37" s="20">
        <f>SUM(C35:C36)</f>
        <v>4469.059815943081</v>
      </c>
      <c r="D37" s="20">
        <f t="shared" ref="D37:U37" si="9">SUM(D35:D36)</f>
        <v>3795.7336024094056</v>
      </c>
      <c r="E37" s="20">
        <f t="shared" si="9"/>
        <v>4293.9610850259523</v>
      </c>
      <c r="F37" s="20">
        <f t="shared" si="9"/>
        <v>5093.9133776872877</v>
      </c>
      <c r="G37" s="20">
        <f t="shared" si="9"/>
        <v>5361.7442501891555</v>
      </c>
      <c r="H37" s="20">
        <f t="shared" si="9"/>
        <v>5222.5628208459311</v>
      </c>
      <c r="I37" s="20">
        <f t="shared" si="9"/>
        <v>5542.7461420245081</v>
      </c>
      <c r="J37" s="20">
        <f t="shared" si="9"/>
        <v>5597.2682225669341</v>
      </c>
      <c r="K37" s="20">
        <f t="shared" si="9"/>
        <v>5675.414885744658</v>
      </c>
      <c r="L37" s="20">
        <f t="shared" si="9"/>
        <v>5835.7589913678321</v>
      </c>
      <c r="M37" s="20">
        <f t="shared" si="9"/>
        <v>6001.6859837838847</v>
      </c>
      <c r="N37" s="20">
        <f t="shared" si="9"/>
        <v>6521.8833330127145</v>
      </c>
      <c r="O37" s="20">
        <f t="shared" si="9"/>
        <v>6764.4214847018502</v>
      </c>
      <c r="P37" s="20">
        <f t="shared" si="9"/>
        <v>6700.4959651327299</v>
      </c>
      <c r="Q37" s="20">
        <f t="shared" si="9"/>
        <v>7644.7239682405798</v>
      </c>
      <c r="R37" s="20">
        <f t="shared" si="9"/>
        <v>9300.6425077822823</v>
      </c>
      <c r="S37" s="20">
        <f t="shared" si="9"/>
        <v>9644.2395809002646</v>
      </c>
      <c r="T37" s="20">
        <f t="shared" si="9"/>
        <v>10343.517368936085</v>
      </c>
      <c r="U37" s="20">
        <f t="shared" si="9"/>
        <v>10827.409108697717</v>
      </c>
    </row>
    <row r="38" spans="1:21" ht="17.25" x14ac:dyDescent="0.3">
      <c r="A38" s="12" t="s">
        <v>64</v>
      </c>
      <c r="B38" s="24"/>
      <c r="C38" s="20">
        <v>240.28774663982048</v>
      </c>
      <c r="D38" s="20">
        <v>241.17751940490945</v>
      </c>
      <c r="E38" s="20">
        <v>244.51973274124799</v>
      </c>
      <c r="F38" s="20">
        <v>199.47513401702099</v>
      </c>
      <c r="G38" s="20">
        <v>154.60362379038486</v>
      </c>
      <c r="H38" s="20">
        <v>156.68940361940778</v>
      </c>
      <c r="I38" s="20">
        <v>195.66686708917916</v>
      </c>
      <c r="J38" s="20">
        <v>259.52696901605191</v>
      </c>
      <c r="K38" s="20">
        <v>240.93748858626074</v>
      </c>
      <c r="L38" s="20">
        <v>229.67008719140898</v>
      </c>
      <c r="M38" s="20">
        <v>166.88563905751917</v>
      </c>
      <c r="N38" s="20">
        <v>101.38189652398233</v>
      </c>
      <c r="O38" s="20">
        <v>89.486089231291345</v>
      </c>
      <c r="P38" s="20">
        <v>104.8303664376942</v>
      </c>
      <c r="Q38" s="20">
        <v>102.25733441604801</v>
      </c>
      <c r="R38" s="20">
        <v>186.71441932305439</v>
      </c>
      <c r="S38" s="20">
        <v>179.63688764491582</v>
      </c>
      <c r="T38" s="20">
        <v>104.9495344173765</v>
      </c>
      <c r="U38" s="20">
        <v>98.587611225562085</v>
      </c>
    </row>
    <row r="39" spans="1:21" ht="17.25" x14ac:dyDescent="0.3">
      <c r="A39" s="12" t="s">
        <v>65</v>
      </c>
      <c r="B39" s="13"/>
      <c r="C39" s="20">
        <v>737.64277929311993</v>
      </c>
      <c r="D39" s="20">
        <v>920.77471204428377</v>
      </c>
      <c r="E39" s="20">
        <v>904.13196901277001</v>
      </c>
      <c r="F39" s="20">
        <v>927.59911164784432</v>
      </c>
      <c r="G39" s="20">
        <v>875.79453349906578</v>
      </c>
      <c r="H39" s="20">
        <v>1009.6664594719056</v>
      </c>
      <c r="I39" s="20">
        <v>1006.0873049321119</v>
      </c>
      <c r="J39" s="20">
        <v>1146.6466820359833</v>
      </c>
      <c r="K39" s="20">
        <v>1134.5320783075711</v>
      </c>
      <c r="L39" s="20">
        <v>1122.3621510779501</v>
      </c>
      <c r="M39" s="20">
        <v>1154.5830013522823</v>
      </c>
      <c r="N39" s="20">
        <v>1043.0138760496909</v>
      </c>
      <c r="O39" s="20">
        <v>942.37116107243071</v>
      </c>
      <c r="P39" s="20">
        <v>986.03126848165334</v>
      </c>
      <c r="Q39" s="20">
        <v>1048.5236306199872</v>
      </c>
      <c r="R39" s="20">
        <v>982.74260091211272</v>
      </c>
      <c r="S39" s="20">
        <v>879.87728992081873</v>
      </c>
      <c r="T39" s="20">
        <v>937.34971816967027</v>
      </c>
      <c r="U39" s="20">
        <v>990.26562771797887</v>
      </c>
    </row>
    <row r="40" spans="1:21" ht="5.25" customHeight="1" x14ac:dyDescent="0.3">
      <c r="A40" s="12"/>
      <c r="B40" s="13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</row>
    <row r="41" spans="1:21" ht="17.25" x14ac:dyDescent="0.3">
      <c r="A41" s="17" t="s">
        <v>66</v>
      </c>
      <c r="B41" s="13"/>
      <c r="C41" s="15">
        <v>5347.7153685451076</v>
      </c>
      <c r="D41" s="15">
        <v>5340.072856198376</v>
      </c>
      <c r="E41" s="15">
        <v>5696.2986890552302</v>
      </c>
      <c r="F41" s="15">
        <v>5735.5896876211655</v>
      </c>
      <c r="G41" s="15">
        <v>5774.5628480882124</v>
      </c>
      <c r="H41" s="15">
        <v>5903.1622888357215</v>
      </c>
      <c r="I41" s="15">
        <v>5993.310899191978</v>
      </c>
      <c r="J41" s="15">
        <v>5899.2491227991322</v>
      </c>
      <c r="K41" s="15">
        <v>5738.0202062049266</v>
      </c>
      <c r="L41" s="15">
        <v>5786.9734168992754</v>
      </c>
      <c r="M41" s="15">
        <v>5749.3185570470068</v>
      </c>
      <c r="N41" s="15">
        <v>5799.9969562802116</v>
      </c>
      <c r="O41" s="15">
        <v>5576.3530669880047</v>
      </c>
      <c r="P41" s="15">
        <v>5573.162034475914</v>
      </c>
      <c r="Q41" s="15">
        <v>5573.0283261823133</v>
      </c>
      <c r="R41" s="15">
        <v>5663.7433242324641</v>
      </c>
      <c r="S41" s="15">
        <v>5590.5784490639808</v>
      </c>
      <c r="T41" s="15">
        <v>5710.9699516613391</v>
      </c>
      <c r="U41" s="15">
        <v>5786.3567606228562</v>
      </c>
    </row>
    <row r="42" spans="1:21" ht="17.25" x14ac:dyDescent="0.3">
      <c r="A42" s="17" t="s">
        <v>67</v>
      </c>
      <c r="B42" s="13"/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2118.8372230628042</v>
      </c>
      <c r="T42" s="15">
        <v>2132.1088894278441</v>
      </c>
      <c r="U42" s="15">
        <v>2175.9977786447239</v>
      </c>
    </row>
    <row r="43" spans="1:21" ht="17.25" x14ac:dyDescent="0.3">
      <c r="A43" s="17" t="s">
        <v>68</v>
      </c>
      <c r="B43" s="13"/>
      <c r="C43" s="15">
        <v>383.75370449115104</v>
      </c>
      <c r="D43" s="15">
        <v>371.00628001488798</v>
      </c>
      <c r="E43" s="15">
        <v>369.52782767407803</v>
      </c>
      <c r="F43" s="15">
        <v>538.24577178709501</v>
      </c>
      <c r="G43" s="15">
        <v>550.64849356431898</v>
      </c>
      <c r="H43" s="15">
        <v>560.35554937476002</v>
      </c>
      <c r="I43" s="15">
        <v>567.19427788725602</v>
      </c>
      <c r="J43" s="15">
        <v>612.263264291366</v>
      </c>
      <c r="K43" s="15">
        <v>633.9286497878561</v>
      </c>
      <c r="L43" s="15">
        <v>690.9177195787662</v>
      </c>
      <c r="M43" s="15">
        <v>764.29779852748618</v>
      </c>
      <c r="N43" s="15">
        <v>787.86979374687098</v>
      </c>
      <c r="O43" s="15">
        <v>803.48395656057585</v>
      </c>
      <c r="P43" s="15">
        <v>813.17718974880097</v>
      </c>
      <c r="Q43" s="15">
        <v>812.93309941772088</v>
      </c>
      <c r="R43" s="15">
        <v>840.53390820466097</v>
      </c>
      <c r="S43" s="15">
        <v>899.00244551366109</v>
      </c>
      <c r="T43" s="15">
        <v>924.61224657956075</v>
      </c>
      <c r="U43" s="15">
        <v>945.16778047874971</v>
      </c>
    </row>
    <row r="44" spans="1:21" ht="17.25" x14ac:dyDescent="0.3">
      <c r="A44" s="17" t="s">
        <v>69</v>
      </c>
      <c r="B44" s="13"/>
      <c r="C44" s="15">
        <v>210.13048028699998</v>
      </c>
      <c r="D44" s="15">
        <v>215.03055686699997</v>
      </c>
      <c r="E44" s="15">
        <v>223.49450565999999</v>
      </c>
      <c r="F44" s="15">
        <v>240.21201133300201</v>
      </c>
      <c r="G44" s="15">
        <v>246.79426720510199</v>
      </c>
      <c r="H44" s="15">
        <v>266.339242580102</v>
      </c>
      <c r="I44" s="15">
        <v>275.95907465310199</v>
      </c>
      <c r="J44" s="15">
        <v>48.002466407002196</v>
      </c>
      <c r="K44" s="15">
        <v>58.975081490999997</v>
      </c>
      <c r="L44" s="15">
        <v>61.745029435999996</v>
      </c>
      <c r="M44" s="15">
        <v>65.779609710999992</v>
      </c>
      <c r="N44" s="15">
        <v>66.138995488000006</v>
      </c>
      <c r="O44" s="15">
        <v>69.520957578999997</v>
      </c>
      <c r="P44" s="15">
        <v>75.092502917999994</v>
      </c>
      <c r="Q44" s="15">
        <v>79.316850787999996</v>
      </c>
      <c r="R44" s="15">
        <v>84.205788557999995</v>
      </c>
      <c r="S44" s="15">
        <v>91.403953442999992</v>
      </c>
      <c r="T44" s="15">
        <v>95.705452561000001</v>
      </c>
      <c r="U44" s="15">
        <v>102.811897097</v>
      </c>
    </row>
    <row r="45" spans="1:21" ht="17.25" x14ac:dyDescent="0.3">
      <c r="A45" s="34" t="s">
        <v>70</v>
      </c>
      <c r="B45" s="13"/>
      <c r="C45" s="35">
        <f t="shared" ref="C45:N45" si="10">+SUM(C41:C44)</f>
        <v>5941.599553323259</v>
      </c>
      <c r="D45" s="35">
        <f t="shared" si="10"/>
        <v>5926.1096930802642</v>
      </c>
      <c r="E45" s="35">
        <f t="shared" si="10"/>
        <v>6289.3210223893084</v>
      </c>
      <c r="F45" s="35">
        <f t="shared" si="10"/>
        <v>6514.0474707412623</v>
      </c>
      <c r="G45" s="35">
        <f t="shared" si="10"/>
        <v>6572.0056088576339</v>
      </c>
      <c r="H45" s="35">
        <f t="shared" si="10"/>
        <v>6729.8570807905835</v>
      </c>
      <c r="I45" s="35">
        <f t="shared" si="10"/>
        <v>6836.4642517323364</v>
      </c>
      <c r="J45" s="35">
        <f t="shared" si="10"/>
        <v>6559.5148534975006</v>
      </c>
      <c r="K45" s="35">
        <f t="shared" si="10"/>
        <v>6430.9239374837834</v>
      </c>
      <c r="L45" s="35">
        <f t="shared" si="10"/>
        <v>6539.6361659140412</v>
      </c>
      <c r="M45" s="35">
        <f t="shared" si="10"/>
        <v>6579.3959652854937</v>
      </c>
      <c r="N45" s="35">
        <f t="shared" si="10"/>
        <v>6654.0057455150818</v>
      </c>
      <c r="O45" s="35">
        <f t="shared" ref="O45:P45" si="11">+SUM(O41:O44)</f>
        <v>6449.3579811275813</v>
      </c>
      <c r="P45" s="35">
        <f t="shared" si="11"/>
        <v>6461.4317271427144</v>
      </c>
      <c r="Q45" s="35">
        <f t="shared" ref="Q45:U45" si="12">+SUM(Q41:Q44)</f>
        <v>6465.2782763880341</v>
      </c>
      <c r="R45" s="35">
        <f t="shared" si="12"/>
        <v>6588.4830209951251</v>
      </c>
      <c r="S45" s="35">
        <f t="shared" si="12"/>
        <v>8699.8220710834448</v>
      </c>
      <c r="T45" s="35">
        <f t="shared" si="12"/>
        <v>8863.3965402297454</v>
      </c>
      <c r="U45" s="35">
        <f t="shared" si="12"/>
        <v>9010.3342168433319</v>
      </c>
    </row>
    <row r="46" spans="1:21" ht="5.25" customHeight="1" x14ac:dyDescent="0.3">
      <c r="A46" s="18"/>
      <c r="B46" s="13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</row>
    <row r="47" spans="1:21" ht="17.25" x14ac:dyDescent="0.3">
      <c r="A47" s="17" t="s">
        <v>71</v>
      </c>
      <c r="B47" s="13"/>
      <c r="C47" s="15">
        <v>6190.5596081712602</v>
      </c>
      <c r="D47" s="15">
        <v>6191.0618315090924</v>
      </c>
      <c r="E47" s="15">
        <v>6959.8000117888396</v>
      </c>
      <c r="F47" s="15">
        <v>7055.975312661104</v>
      </c>
      <c r="G47" s="15">
        <v>6825.8753305491391</v>
      </c>
      <c r="H47" s="15">
        <v>6696.5704106952689</v>
      </c>
      <c r="I47" s="15">
        <v>6635.4048689071196</v>
      </c>
      <c r="J47" s="15">
        <v>6824.9347765842695</v>
      </c>
      <c r="K47" s="15">
        <v>6644.0305771943295</v>
      </c>
      <c r="L47" s="15">
        <v>6903.0532131969994</v>
      </c>
      <c r="M47" s="15">
        <v>6724.3172246394388</v>
      </c>
      <c r="N47" s="15">
        <v>6901.056457129569</v>
      </c>
      <c r="O47" s="15">
        <v>6581.2767828483702</v>
      </c>
      <c r="P47" s="15">
        <v>6817.4703583952796</v>
      </c>
      <c r="Q47" s="15">
        <v>6882.48525999718</v>
      </c>
      <c r="R47" s="15">
        <v>7318.5941588922005</v>
      </c>
      <c r="S47" s="15">
        <v>7200.8194604181808</v>
      </c>
      <c r="T47" s="15">
        <v>7249.3371056904598</v>
      </c>
      <c r="U47" s="15">
        <v>7676.3489460914498</v>
      </c>
    </row>
    <row r="48" spans="1:21" ht="17.25" x14ac:dyDescent="0.3">
      <c r="A48" s="17" t="s">
        <v>72</v>
      </c>
      <c r="B48" s="13"/>
      <c r="C48" s="15">
        <v>1868.0682392717899</v>
      </c>
      <c r="D48" s="15">
        <v>1898.29361303154</v>
      </c>
      <c r="E48" s="15">
        <v>2204.7669999999998</v>
      </c>
      <c r="F48" s="15">
        <v>2390.7011692812698</v>
      </c>
      <c r="G48" s="15">
        <v>2453.3215257382699</v>
      </c>
      <c r="H48" s="15">
        <v>2415.0978885952736</v>
      </c>
      <c r="I48" s="15">
        <v>2453.4354120142739</v>
      </c>
      <c r="J48" s="15">
        <v>2805.3141221909796</v>
      </c>
      <c r="K48" s="15">
        <v>2816.1747063659795</v>
      </c>
      <c r="L48" s="15">
        <v>2883.7336228979798</v>
      </c>
      <c r="M48" s="15">
        <v>2952.2931633719795</v>
      </c>
      <c r="N48" s="15">
        <v>3114.1666867219797</v>
      </c>
      <c r="O48" s="15">
        <v>3221.2531381867998</v>
      </c>
      <c r="P48" s="15">
        <v>3493.2625148906</v>
      </c>
      <c r="Q48" s="15">
        <v>4981.0162261362593</v>
      </c>
      <c r="R48" s="15">
        <v>5514.4805651929992</v>
      </c>
      <c r="S48" s="15">
        <v>5874.3298690986694</v>
      </c>
      <c r="T48" s="15">
        <v>6429.4273755375089</v>
      </c>
      <c r="U48" s="15">
        <v>6987.6180188932994</v>
      </c>
    </row>
    <row r="49" spans="1:21" ht="17.25" x14ac:dyDescent="0.3">
      <c r="A49" s="17" t="s">
        <v>73</v>
      </c>
      <c r="B49" s="13"/>
      <c r="C49" s="15">
        <v>421.63176144139521</v>
      </c>
      <c r="D49" s="15">
        <v>452.87117584432139</v>
      </c>
      <c r="E49" s="15">
        <v>409.33486014908971</v>
      </c>
      <c r="F49" s="15">
        <v>612.89137410756337</v>
      </c>
      <c r="G49" s="15">
        <v>635.48615724058607</v>
      </c>
      <c r="H49" s="15">
        <v>688.25659707927628</v>
      </c>
      <c r="I49" s="15">
        <v>717.62776186277347</v>
      </c>
      <c r="J49" s="15">
        <v>735.04349069699356</v>
      </c>
      <c r="K49" s="15">
        <v>756.86990692932125</v>
      </c>
      <c r="L49" s="15">
        <v>786.6685056228024</v>
      </c>
      <c r="M49" s="15">
        <v>803.93166016868986</v>
      </c>
      <c r="N49" s="15">
        <v>848.68077810520651</v>
      </c>
      <c r="O49" s="15">
        <v>850.98754263357364</v>
      </c>
      <c r="P49" s="15">
        <v>915.33712288348829</v>
      </c>
      <c r="Q49" s="15">
        <v>974.80382740133359</v>
      </c>
      <c r="R49" s="15">
        <v>1033.8835546538405</v>
      </c>
      <c r="S49" s="15">
        <v>1034.7284567459151</v>
      </c>
      <c r="T49" s="15">
        <v>1066.6224306739048</v>
      </c>
      <c r="U49" s="15">
        <v>1116.4230780817752</v>
      </c>
    </row>
    <row r="50" spans="1:21" ht="17.25" x14ac:dyDescent="0.3">
      <c r="A50" s="34" t="s">
        <v>74</v>
      </c>
      <c r="B50" s="24"/>
      <c r="C50" s="35">
        <f t="shared" ref="C50:N50" si="13">+SUM(C47:C49)</f>
        <v>8480.2596088844457</v>
      </c>
      <c r="D50" s="35">
        <f t="shared" si="13"/>
        <v>8542.226620384954</v>
      </c>
      <c r="E50" s="35">
        <f t="shared" si="13"/>
        <v>9573.9018719379292</v>
      </c>
      <c r="F50" s="35">
        <f t="shared" si="13"/>
        <v>10059.567856049936</v>
      </c>
      <c r="G50" s="35">
        <f t="shared" si="13"/>
        <v>9914.6830135279961</v>
      </c>
      <c r="H50" s="35">
        <f t="shared" si="13"/>
        <v>9799.9248963698192</v>
      </c>
      <c r="I50" s="35">
        <f t="shared" si="13"/>
        <v>9806.4680427841668</v>
      </c>
      <c r="J50" s="35">
        <f t="shared" si="13"/>
        <v>10365.292389472243</v>
      </c>
      <c r="K50" s="35">
        <f t="shared" si="13"/>
        <v>10217.075190489631</v>
      </c>
      <c r="L50" s="35">
        <f t="shared" si="13"/>
        <v>10573.455341717781</v>
      </c>
      <c r="M50" s="35">
        <f t="shared" si="13"/>
        <v>10480.542048180108</v>
      </c>
      <c r="N50" s="35">
        <f t="shared" si="13"/>
        <v>10863.903921956755</v>
      </c>
      <c r="O50" s="35">
        <f t="shared" ref="O50:P50" si="14">+SUM(O47:O49)</f>
        <v>10653.517463668742</v>
      </c>
      <c r="P50" s="35">
        <f t="shared" si="14"/>
        <v>11226.069996169368</v>
      </c>
      <c r="Q50" s="35">
        <f t="shared" ref="Q50:U50" si="15">+SUM(Q47:Q49)</f>
        <v>12838.305313534773</v>
      </c>
      <c r="R50" s="35">
        <f t="shared" si="15"/>
        <v>13866.958278739041</v>
      </c>
      <c r="S50" s="35">
        <f t="shared" si="15"/>
        <v>14109.877786262767</v>
      </c>
      <c r="T50" s="35">
        <f t="shared" si="15"/>
        <v>14745.386911901873</v>
      </c>
      <c r="U50" s="35">
        <f t="shared" si="15"/>
        <v>15780.390043066524</v>
      </c>
    </row>
    <row r="51" spans="1:21" ht="5.25" customHeight="1" x14ac:dyDescent="0.3">
      <c r="A51" s="18"/>
      <c r="B51" s="13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</row>
    <row r="52" spans="1:21" ht="17.25" x14ac:dyDescent="0.3">
      <c r="A52" s="17" t="s">
        <v>75</v>
      </c>
      <c r="B52" s="13"/>
      <c r="C52" s="15">
        <v>425.25518219361891</v>
      </c>
      <c r="D52" s="15">
        <v>996.99989278799467</v>
      </c>
      <c r="E52" s="15">
        <v>1221.2583002305771</v>
      </c>
      <c r="F52" s="15">
        <v>564.72676745578553</v>
      </c>
      <c r="G52" s="15">
        <v>476.30717648246775</v>
      </c>
      <c r="H52" s="15">
        <v>847.56902584134809</v>
      </c>
      <c r="I52" s="15">
        <v>1017.3347638054903</v>
      </c>
      <c r="J52" s="15">
        <v>584.15687913295187</v>
      </c>
      <c r="K52" s="15">
        <v>865.8202442382418</v>
      </c>
      <c r="L52" s="15">
        <v>746.69204911492193</v>
      </c>
      <c r="M52" s="15">
        <v>819.53333785940663</v>
      </c>
      <c r="N52" s="15">
        <v>907.47618359969908</v>
      </c>
      <c r="O52" s="15">
        <v>677.39963675189688</v>
      </c>
      <c r="P52" s="15">
        <v>778.25021437295459</v>
      </c>
      <c r="Q52" s="15">
        <v>518.72404537830323</v>
      </c>
      <c r="R52" s="15">
        <v>593.83656432399403</v>
      </c>
      <c r="S52" s="15">
        <v>654.34731096981318</v>
      </c>
      <c r="T52" s="15">
        <v>796.98183620837221</v>
      </c>
      <c r="U52" s="15">
        <v>704.47619187955559</v>
      </c>
    </row>
    <row r="53" spans="1:21" ht="17.25" x14ac:dyDescent="0.3">
      <c r="A53" s="17" t="s">
        <v>76</v>
      </c>
      <c r="B53" s="31"/>
      <c r="C53" s="15">
        <v>581.28140829325935</v>
      </c>
      <c r="D53" s="15">
        <v>446.87706604423124</v>
      </c>
      <c r="E53" s="15">
        <v>803.98437794135998</v>
      </c>
      <c r="F53" s="15">
        <v>920.47341520993587</v>
      </c>
      <c r="G53" s="15">
        <v>635.19467459610451</v>
      </c>
      <c r="H53" s="15">
        <v>331.99560258636137</v>
      </c>
      <c r="I53" s="15">
        <v>757.82561098292877</v>
      </c>
      <c r="J53" s="15">
        <v>194.96246816125787</v>
      </c>
      <c r="K53" s="15">
        <v>144.36096900038848</v>
      </c>
      <c r="L53" s="15">
        <v>209.7047636310632</v>
      </c>
      <c r="M53" s="15">
        <v>139.13566933873292</v>
      </c>
      <c r="N53" s="15">
        <v>139.42277595556604</v>
      </c>
      <c r="O53" s="15">
        <v>193.51182486425054</v>
      </c>
      <c r="P53" s="15">
        <v>192.34207530363585</v>
      </c>
      <c r="Q53" s="15">
        <v>198.55222569070537</v>
      </c>
      <c r="R53" s="15">
        <v>341.33823328025227</v>
      </c>
      <c r="S53" s="15">
        <v>245.73252608145322</v>
      </c>
      <c r="T53" s="15">
        <v>235.7649003187577</v>
      </c>
      <c r="U53" s="15">
        <v>408.37861363708885</v>
      </c>
    </row>
    <row r="54" spans="1:21" ht="17.25" x14ac:dyDescent="0.3">
      <c r="A54" s="34" t="s">
        <v>77</v>
      </c>
      <c r="B54" s="24"/>
      <c r="C54" s="35">
        <f t="shared" ref="C54:N54" si="16">+SUM(C52:C53)</f>
        <v>1006.5365904868783</v>
      </c>
      <c r="D54" s="35">
        <f t="shared" si="16"/>
        <v>1443.8769588322259</v>
      </c>
      <c r="E54" s="35">
        <f t="shared" si="16"/>
        <v>2025.2426781719371</v>
      </c>
      <c r="F54" s="35">
        <f t="shared" si="16"/>
        <v>1485.2001826657215</v>
      </c>
      <c r="G54" s="35">
        <f t="shared" si="16"/>
        <v>1111.5018510785721</v>
      </c>
      <c r="H54" s="35">
        <f t="shared" si="16"/>
        <v>1179.5646284277095</v>
      </c>
      <c r="I54" s="35">
        <f t="shared" si="16"/>
        <v>1775.1603747884192</v>
      </c>
      <c r="J54" s="35">
        <f t="shared" si="16"/>
        <v>779.11934729420977</v>
      </c>
      <c r="K54" s="35">
        <f t="shared" si="16"/>
        <v>1010.1812132386303</v>
      </c>
      <c r="L54" s="35">
        <f t="shared" si="16"/>
        <v>956.39681274598513</v>
      </c>
      <c r="M54" s="35">
        <f t="shared" si="16"/>
        <v>958.66900719813952</v>
      </c>
      <c r="N54" s="35">
        <f t="shared" si="16"/>
        <v>1046.898959555265</v>
      </c>
      <c r="O54" s="35">
        <f t="shared" ref="O54:P54" si="17">+SUM(O52:O53)</f>
        <v>870.91146161614745</v>
      </c>
      <c r="P54" s="35">
        <f t="shared" si="17"/>
        <v>970.59228967659044</v>
      </c>
      <c r="Q54" s="35">
        <f t="shared" ref="Q54:U54" si="18">+SUM(Q52:Q53)</f>
        <v>717.27627106900854</v>
      </c>
      <c r="R54" s="35">
        <f t="shared" si="18"/>
        <v>935.17479760424635</v>
      </c>
      <c r="S54" s="35">
        <f t="shared" si="18"/>
        <v>900.0798370512664</v>
      </c>
      <c r="T54" s="35">
        <f t="shared" si="18"/>
        <v>1032.74673652713</v>
      </c>
      <c r="U54" s="35">
        <f t="shared" si="18"/>
        <v>1112.8548055166443</v>
      </c>
    </row>
    <row r="55" spans="1:21" ht="5.25" customHeight="1" x14ac:dyDescent="0.3">
      <c r="A55" s="18"/>
      <c r="B55" s="1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</row>
    <row r="56" spans="1:21" ht="17.25" x14ac:dyDescent="0.3">
      <c r="A56" s="12" t="s">
        <v>78</v>
      </c>
      <c r="B56" s="13"/>
      <c r="C56" s="20">
        <v>525.23300404132647</v>
      </c>
      <c r="D56" s="20">
        <v>519.17193536721936</v>
      </c>
      <c r="E56" s="20">
        <v>503.05652893628701</v>
      </c>
      <c r="F56" s="20">
        <v>564.74227339955144</v>
      </c>
      <c r="G56" s="20">
        <v>503.72336473464316</v>
      </c>
      <c r="H56" s="20">
        <v>573.95066190882528</v>
      </c>
      <c r="I56" s="20">
        <v>585.30090697130152</v>
      </c>
      <c r="J56" s="20">
        <v>589.41514071445715</v>
      </c>
      <c r="K56" s="20">
        <v>581.75224766477299</v>
      </c>
      <c r="L56" s="20">
        <v>550.53020851342046</v>
      </c>
      <c r="M56" s="20">
        <v>635.9177688960483</v>
      </c>
      <c r="N56" s="20">
        <v>519.77127926884714</v>
      </c>
      <c r="O56" s="20">
        <v>436.82484053411935</v>
      </c>
      <c r="P56" s="20">
        <v>470.41264798092027</v>
      </c>
      <c r="Q56" s="20">
        <v>449.41912349780563</v>
      </c>
      <c r="R56" s="20">
        <v>462.8932877114807</v>
      </c>
      <c r="S56" s="20">
        <v>471.69222014338891</v>
      </c>
      <c r="T56" s="20">
        <v>360.1668125897109</v>
      </c>
      <c r="U56" s="20">
        <v>388.32567888214186</v>
      </c>
    </row>
    <row r="57" spans="1:21" ht="17.25" x14ac:dyDescent="0.3">
      <c r="A57" s="44" t="s">
        <v>79</v>
      </c>
      <c r="B57" s="31"/>
      <c r="C57" s="45">
        <f>+SUM(C8,C14,C21:C22,C33,C37:C39,C45,C50,C54,C56)</f>
        <v>191127.42915538992</v>
      </c>
      <c r="D57" s="45">
        <f t="shared" ref="D57:U57" si="19">+SUM(D8,D14,D21:D22,D33,D37:D39,D45,D50,D54,D56)</f>
        <v>193916.31350685642</v>
      </c>
      <c r="E57" s="45">
        <f t="shared" si="19"/>
        <v>209387.30179030134</v>
      </c>
      <c r="F57" s="45">
        <f t="shared" si="19"/>
        <v>216679.26257388486</v>
      </c>
      <c r="G57" s="45">
        <f t="shared" si="19"/>
        <v>214872.22804936024</v>
      </c>
      <c r="H57" s="45">
        <f t="shared" si="19"/>
        <v>215686.19375500365</v>
      </c>
      <c r="I57" s="45">
        <f t="shared" si="19"/>
        <v>216371.42222405504</v>
      </c>
      <c r="J57" s="45">
        <f t="shared" si="19"/>
        <v>224073.72114321523</v>
      </c>
      <c r="K57" s="45">
        <f t="shared" si="19"/>
        <v>227112.59362154378</v>
      </c>
      <c r="L57" s="45">
        <f t="shared" si="19"/>
        <v>230788.45945804534</v>
      </c>
      <c r="M57" s="45">
        <f t="shared" si="19"/>
        <v>228063.11829777213</v>
      </c>
      <c r="N57" s="45">
        <f t="shared" si="19"/>
        <v>236538.53860744793</v>
      </c>
      <c r="O57" s="45">
        <f t="shared" si="19"/>
        <v>232279.02142681321</v>
      </c>
      <c r="P57" s="45">
        <f t="shared" si="19"/>
        <v>234547.3511894425</v>
      </c>
      <c r="Q57" s="45">
        <f t="shared" si="19"/>
        <v>241487.00088073462</v>
      </c>
      <c r="R57" s="45">
        <f t="shared" si="19"/>
        <v>259675.15330171667</v>
      </c>
      <c r="S57" s="45">
        <f t="shared" si="19"/>
        <v>258262.97157768661</v>
      </c>
      <c r="T57" s="45">
        <f t="shared" si="19"/>
        <v>264676.09221803397</v>
      </c>
      <c r="U57" s="45">
        <f t="shared" si="19"/>
        <v>273847.33931304241</v>
      </c>
    </row>
    <row r="58" spans="1:21" ht="5.25" customHeight="1" x14ac:dyDescent="0.3">
      <c r="A58" s="46"/>
      <c r="B58" s="24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</row>
    <row r="59" spans="1:21" ht="17.25" x14ac:dyDescent="0.3">
      <c r="A59" s="18" t="s">
        <v>80</v>
      </c>
      <c r="B59" s="48"/>
      <c r="C59" s="20">
        <v>1099.1512328147301</v>
      </c>
      <c r="D59" s="20">
        <v>860.35217327920373</v>
      </c>
      <c r="E59" s="20">
        <v>1573.6836730206599</v>
      </c>
      <c r="F59" s="20">
        <v>1143.2384999331484</v>
      </c>
      <c r="G59" s="20">
        <v>1164.0161707367849</v>
      </c>
      <c r="H59" s="20">
        <v>909.99498496731383</v>
      </c>
      <c r="I59" s="20">
        <v>895.00470436395676</v>
      </c>
      <c r="J59" s="20">
        <v>640.69548533842681</v>
      </c>
      <c r="K59" s="20">
        <v>581.61523062049639</v>
      </c>
      <c r="L59" s="20">
        <v>602.69951163444841</v>
      </c>
      <c r="M59" s="20">
        <v>385.04469168291877</v>
      </c>
      <c r="N59" s="20">
        <v>298.6652774620573</v>
      </c>
      <c r="O59" s="20">
        <v>754.81724133690886</v>
      </c>
      <c r="P59" s="20">
        <v>478.14925601235802</v>
      </c>
      <c r="Q59" s="20">
        <v>488.89255461226026</v>
      </c>
      <c r="R59" s="20">
        <v>811.30476002927401</v>
      </c>
      <c r="S59" s="20">
        <v>522.45715386759605</v>
      </c>
      <c r="T59" s="20">
        <v>568.25944398723732</v>
      </c>
      <c r="U59" s="20">
        <v>832.24665148500117</v>
      </c>
    </row>
    <row r="60" spans="1:21" ht="17.25" x14ac:dyDescent="0.3">
      <c r="A60" s="18" t="s">
        <v>81</v>
      </c>
      <c r="B60" s="48"/>
      <c r="C60" s="20">
        <v>538.28063797627158</v>
      </c>
      <c r="D60" s="20">
        <v>399.70831651362602</v>
      </c>
      <c r="E60" s="20">
        <v>756.41194125105505</v>
      </c>
      <c r="F60" s="20">
        <v>337.74984008276573</v>
      </c>
      <c r="G60" s="20">
        <v>121.18289557933493</v>
      </c>
      <c r="H60" s="20">
        <v>90.897481269930111</v>
      </c>
      <c r="I60" s="20">
        <v>29.111693773264413</v>
      </c>
      <c r="J60" s="20">
        <v>43.435754676823102</v>
      </c>
      <c r="K60" s="20">
        <v>37.566815128230004</v>
      </c>
      <c r="L60" s="20">
        <v>56.797291325549992</v>
      </c>
      <c r="M60" s="20">
        <v>12.13644134318</v>
      </c>
      <c r="N60" s="20">
        <v>13.463772630329997</v>
      </c>
      <c r="O60" s="20">
        <v>33.832370696095296</v>
      </c>
      <c r="P60" s="20">
        <v>46.542640588162001</v>
      </c>
      <c r="Q60" s="20">
        <v>63.649742218259988</v>
      </c>
      <c r="R60" s="20">
        <v>195.53921152922999</v>
      </c>
      <c r="S60" s="20">
        <v>85.111502969342112</v>
      </c>
      <c r="T60" s="20">
        <v>76.701284233229998</v>
      </c>
      <c r="U60" s="20">
        <v>115.31019273341998</v>
      </c>
    </row>
    <row r="61" spans="1:21" ht="5.25" customHeight="1" x14ac:dyDescent="0.3">
      <c r="A61" s="12"/>
      <c r="B61" s="49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</row>
    <row r="62" spans="1:21" ht="17.25" x14ac:dyDescent="0.3">
      <c r="A62" s="12" t="s">
        <v>82</v>
      </c>
      <c r="B62" s="49"/>
      <c r="C62" s="20">
        <f t="shared" ref="C62:N62" si="20">+SUM(C63:C66)</f>
        <v>121528.47221839393</v>
      </c>
      <c r="D62" s="20">
        <f t="shared" si="20"/>
        <v>122541.79305659854</v>
      </c>
      <c r="E62" s="20">
        <f t="shared" si="20"/>
        <v>129053.74485896266</v>
      </c>
      <c r="F62" s="20">
        <f t="shared" si="20"/>
        <v>135954.62760941187</v>
      </c>
      <c r="G62" s="20">
        <f t="shared" si="20"/>
        <v>136882.72840263831</v>
      </c>
      <c r="H62" s="20">
        <f t="shared" si="20"/>
        <v>137016.19419405347</v>
      </c>
      <c r="I62" s="20">
        <f t="shared" si="20"/>
        <v>136157.34307356804</v>
      </c>
      <c r="J62" s="20">
        <f t="shared" si="20"/>
        <v>143887.05538141701</v>
      </c>
      <c r="K62" s="20">
        <f t="shared" si="20"/>
        <v>146736.31365568374</v>
      </c>
      <c r="L62" s="20">
        <f t="shared" si="20"/>
        <v>150117.81315086078</v>
      </c>
      <c r="M62" s="20">
        <f t="shared" si="20"/>
        <v>146886.45709018246</v>
      </c>
      <c r="N62" s="20">
        <f t="shared" si="20"/>
        <v>154885.22377798444</v>
      </c>
      <c r="O62" s="20">
        <f t="shared" ref="O62:P62" si="21">+SUM(O63:O66)</f>
        <v>151771.6436703795</v>
      </c>
      <c r="P62" s="20">
        <f t="shared" si="21"/>
        <v>151958.08978668612</v>
      </c>
      <c r="Q62" s="20">
        <f t="shared" ref="Q62:U62" si="22">+SUM(Q63:Q66)</f>
        <v>153188.5333715537</v>
      </c>
      <c r="R62" s="20">
        <f t="shared" si="22"/>
        <v>164359.45094420627</v>
      </c>
      <c r="S62" s="20">
        <f t="shared" si="22"/>
        <v>163255.10867774361</v>
      </c>
      <c r="T62" s="20">
        <f t="shared" si="22"/>
        <v>166000.8058812884</v>
      </c>
      <c r="U62" s="20">
        <f t="shared" si="22"/>
        <v>174047.96460875974</v>
      </c>
    </row>
    <row r="63" spans="1:21" ht="17.25" x14ac:dyDescent="0.3">
      <c r="A63" s="17" t="s">
        <v>83</v>
      </c>
      <c r="B63" s="13"/>
      <c r="C63" s="15">
        <v>27882.087851468488</v>
      </c>
      <c r="D63" s="15">
        <v>28262.140646099415</v>
      </c>
      <c r="E63" s="15">
        <v>29697.174072481004</v>
      </c>
      <c r="F63" s="15">
        <v>33430.6649765232</v>
      </c>
      <c r="G63" s="15">
        <v>32795.343193789566</v>
      </c>
      <c r="H63" s="15">
        <v>30056.881721456954</v>
      </c>
      <c r="I63" s="15">
        <v>28298.930068849633</v>
      </c>
      <c r="J63" s="15">
        <v>34978.189367361898</v>
      </c>
      <c r="K63" s="15">
        <v>33562.837463032134</v>
      </c>
      <c r="L63" s="15">
        <v>33085.687778069521</v>
      </c>
      <c r="M63" s="15">
        <v>31756.448271888483</v>
      </c>
      <c r="N63" s="15">
        <v>36017.601956625433</v>
      </c>
      <c r="O63" s="15">
        <v>34507.296771787755</v>
      </c>
      <c r="P63" s="15">
        <v>34025.163280804314</v>
      </c>
      <c r="Q63" s="15">
        <v>33401.414170935837</v>
      </c>
      <c r="R63" s="15">
        <v>39702.878233702409</v>
      </c>
      <c r="S63" s="15">
        <v>37743.229037957361</v>
      </c>
      <c r="T63" s="15">
        <v>38290.758309240737</v>
      </c>
      <c r="U63" s="15">
        <v>39697.096856425909</v>
      </c>
    </row>
    <row r="64" spans="1:21" ht="17.25" x14ac:dyDescent="0.3">
      <c r="A64" s="17" t="s">
        <v>84</v>
      </c>
      <c r="B64" s="13"/>
      <c r="C64" s="15">
        <v>46298.392465068464</v>
      </c>
      <c r="D64" s="15">
        <v>47181.795441419439</v>
      </c>
      <c r="E64" s="15">
        <v>49695.877171877641</v>
      </c>
      <c r="F64" s="15">
        <v>51777.365821135529</v>
      </c>
      <c r="G64" s="15">
        <v>53545.883876280503</v>
      </c>
      <c r="H64" s="15">
        <v>55425.538850501507</v>
      </c>
      <c r="I64" s="15">
        <v>58355.219572090224</v>
      </c>
      <c r="J64" s="15">
        <v>58006.143801454898</v>
      </c>
      <c r="K64" s="15">
        <v>62182.585853497621</v>
      </c>
      <c r="L64" s="15">
        <v>64872.107340368602</v>
      </c>
      <c r="M64" s="15">
        <v>62866.770985547213</v>
      </c>
      <c r="N64" s="15">
        <v>62616.162842604434</v>
      </c>
      <c r="O64" s="15">
        <v>60806.055797371002</v>
      </c>
      <c r="P64" s="15">
        <v>63831.05475037318</v>
      </c>
      <c r="Q64" s="15">
        <v>66265.0397186357</v>
      </c>
      <c r="R64" s="15">
        <v>66853.011518663116</v>
      </c>
      <c r="S64" s="15">
        <v>68362.527423781183</v>
      </c>
      <c r="T64" s="15">
        <v>71687.731414704467</v>
      </c>
      <c r="U64" s="15">
        <v>76164.221769389464</v>
      </c>
    </row>
    <row r="65" spans="1:21" ht="17.25" x14ac:dyDescent="0.3">
      <c r="A65" s="17" t="s">
        <v>85</v>
      </c>
      <c r="B65" s="13"/>
      <c r="C65" s="15">
        <v>46997.78159446174</v>
      </c>
      <c r="D65" s="15">
        <v>46786.947420552475</v>
      </c>
      <c r="E65" s="15">
        <v>49129.932938216247</v>
      </c>
      <c r="F65" s="15">
        <v>50298.080002246097</v>
      </c>
      <c r="G65" s="15">
        <v>50169.728490497466</v>
      </c>
      <c r="H65" s="15">
        <v>51114.93732001906</v>
      </c>
      <c r="I65" s="15">
        <v>49070.585756705819</v>
      </c>
      <c r="J65" s="15">
        <v>50573.924031967988</v>
      </c>
      <c r="K65" s="15">
        <v>50411.845009985103</v>
      </c>
      <c r="L65" s="15">
        <v>51718.512281616873</v>
      </c>
      <c r="M65" s="15">
        <v>51770.948934406471</v>
      </c>
      <c r="N65" s="15">
        <v>55778.676893085591</v>
      </c>
      <c r="O65" s="15">
        <v>55927.800796725212</v>
      </c>
      <c r="P65" s="15">
        <v>53599.103458663041</v>
      </c>
      <c r="Q65" s="15">
        <v>52925.215022942066</v>
      </c>
      <c r="R65" s="15">
        <v>57221.439158112902</v>
      </c>
      <c r="S65" s="15">
        <v>56637.009489798264</v>
      </c>
      <c r="T65" s="15">
        <v>55495.689082975587</v>
      </c>
      <c r="U65" s="15">
        <v>57774.601597237204</v>
      </c>
    </row>
    <row r="66" spans="1:21" ht="17.25" x14ac:dyDescent="0.3">
      <c r="A66" s="17" t="s">
        <v>86</v>
      </c>
      <c r="B66" s="13"/>
      <c r="C66" s="15">
        <v>350.21030739523599</v>
      </c>
      <c r="D66" s="15">
        <v>310.90954852721603</v>
      </c>
      <c r="E66" s="15">
        <v>530.76067638774998</v>
      </c>
      <c r="F66" s="15">
        <v>448.51680950705304</v>
      </c>
      <c r="G66" s="15">
        <v>371.77284207074655</v>
      </c>
      <c r="H66" s="15">
        <v>418.83630207594041</v>
      </c>
      <c r="I66" s="15">
        <v>432.60767592237812</v>
      </c>
      <c r="J66" s="15">
        <v>328.79818063222388</v>
      </c>
      <c r="K66" s="15">
        <v>579.04532916888263</v>
      </c>
      <c r="L66" s="15">
        <v>441.50575080577721</v>
      </c>
      <c r="M66" s="15">
        <v>492.28889834026984</v>
      </c>
      <c r="N66" s="15">
        <v>472.78208566899002</v>
      </c>
      <c r="O66" s="15">
        <v>530.4903044955322</v>
      </c>
      <c r="P66" s="15">
        <v>502.768296845566</v>
      </c>
      <c r="Q66" s="15">
        <v>596.86445904011907</v>
      </c>
      <c r="R66" s="15">
        <v>582.12203372783245</v>
      </c>
      <c r="S66" s="15">
        <v>512.34272620677757</v>
      </c>
      <c r="T66" s="15">
        <v>526.62707436759013</v>
      </c>
      <c r="U66" s="15">
        <v>412.04438570714183</v>
      </c>
    </row>
    <row r="67" spans="1:21" ht="17.25" x14ac:dyDescent="0.3">
      <c r="A67" s="12" t="s">
        <v>87</v>
      </c>
      <c r="B67" s="24"/>
      <c r="C67" s="20">
        <f>+SUM(C68:C71)</f>
        <v>38296.666612682879</v>
      </c>
      <c r="D67" s="20">
        <f t="shared" ref="D67:R67" si="23">+SUM(D68:D71)</f>
        <v>40104.267338789126</v>
      </c>
      <c r="E67" s="20">
        <f t="shared" si="23"/>
        <v>47666.651784383532</v>
      </c>
      <c r="F67" s="20">
        <f t="shared" si="23"/>
        <v>47299.259024038809</v>
      </c>
      <c r="G67" s="20">
        <f t="shared" si="23"/>
        <v>44290.953019046894</v>
      </c>
      <c r="H67" s="20">
        <f t="shared" si="23"/>
        <v>45222.2299432406</v>
      </c>
      <c r="I67" s="20">
        <f t="shared" si="23"/>
        <v>45366.148446738334</v>
      </c>
      <c r="J67" s="20">
        <f t="shared" si="23"/>
        <v>45516.280639066223</v>
      </c>
      <c r="K67" s="20">
        <f t="shared" si="23"/>
        <v>45418.848227357354</v>
      </c>
      <c r="L67" s="20">
        <f t="shared" si="23"/>
        <v>45743.275091724354</v>
      </c>
      <c r="M67" s="20">
        <f t="shared" si="23"/>
        <v>45977.530435342866</v>
      </c>
      <c r="N67" s="20">
        <f t="shared" si="23"/>
        <v>45276.035830827568</v>
      </c>
      <c r="O67" s="20">
        <f t="shared" si="23"/>
        <v>44793.367368328312</v>
      </c>
      <c r="P67" s="20">
        <f t="shared" si="23"/>
        <v>46392.483710954744</v>
      </c>
      <c r="Q67" s="20">
        <f t="shared" si="23"/>
        <v>48332.506449699489</v>
      </c>
      <c r="R67" s="20">
        <f t="shared" si="23"/>
        <v>51211.989634342841</v>
      </c>
      <c r="S67" s="20">
        <f t="shared" ref="S67:U67" si="24">+SUM(S68:S71)</f>
        <v>52034.86774216772</v>
      </c>
      <c r="T67" s="20">
        <f t="shared" si="24"/>
        <v>54091.246929567322</v>
      </c>
      <c r="U67" s="20">
        <f t="shared" si="24"/>
        <v>53486.928928939953</v>
      </c>
    </row>
    <row r="68" spans="1:21" ht="17.25" x14ac:dyDescent="0.3">
      <c r="A68" s="17" t="s">
        <v>88</v>
      </c>
      <c r="B68" s="24"/>
      <c r="C68" s="15">
        <v>7376.4403467974334</v>
      </c>
      <c r="D68" s="15">
        <v>9221.0550425572801</v>
      </c>
      <c r="E68" s="15">
        <v>11805.728928115006</v>
      </c>
      <c r="F68" s="15">
        <v>9474.8714256386047</v>
      </c>
      <c r="G68" s="15">
        <v>9268.7922629528966</v>
      </c>
      <c r="H68" s="15">
        <v>8702.1903273756816</v>
      </c>
      <c r="I68" s="15">
        <v>9656.6606801720845</v>
      </c>
      <c r="J68" s="15">
        <v>6315.7166653241484</v>
      </c>
      <c r="K68" s="15">
        <v>7984.7807554388137</v>
      </c>
      <c r="L68" s="15">
        <v>6590.0933839289064</v>
      </c>
      <c r="M68" s="15">
        <v>7895.5883665782394</v>
      </c>
      <c r="N68" s="15">
        <v>4970.4299398089206</v>
      </c>
      <c r="O68" s="15">
        <v>6971.0617316483222</v>
      </c>
      <c r="P68" s="15">
        <v>7154.6922780351197</v>
      </c>
      <c r="Q68" s="15">
        <v>8669.8546867028945</v>
      </c>
      <c r="R68" s="15">
        <v>6814.0780257551878</v>
      </c>
      <c r="S68" s="15">
        <v>7298.0180223307007</v>
      </c>
      <c r="T68" s="15">
        <v>10416.69538468921</v>
      </c>
      <c r="U68" s="15">
        <v>5721.7757923152167</v>
      </c>
    </row>
    <row r="69" spans="1:21" ht="17.25" x14ac:dyDescent="0.3">
      <c r="A69" s="17" t="s">
        <v>89</v>
      </c>
      <c r="B69" s="13"/>
      <c r="C69" s="15">
        <v>13719.176230210431</v>
      </c>
      <c r="D69" s="15">
        <v>13793.435787513647</v>
      </c>
      <c r="E69" s="15">
        <v>17079.218947756901</v>
      </c>
      <c r="F69" s="15">
        <v>18750.615954342149</v>
      </c>
      <c r="G69" s="15">
        <v>16561.855362581329</v>
      </c>
      <c r="H69" s="15">
        <v>16540.533252265053</v>
      </c>
      <c r="I69" s="15">
        <v>15704.216677983281</v>
      </c>
      <c r="J69" s="15">
        <v>17906.633345321541</v>
      </c>
      <c r="K69" s="15">
        <v>18368.49346587995</v>
      </c>
      <c r="L69" s="15">
        <v>19199.047415654637</v>
      </c>
      <c r="M69" s="15">
        <v>16698.057865995164</v>
      </c>
      <c r="N69" s="15">
        <v>18205.319928781657</v>
      </c>
      <c r="O69" s="15">
        <v>16279.790713387109</v>
      </c>
      <c r="P69" s="15">
        <v>16836.461014032971</v>
      </c>
      <c r="Q69" s="15">
        <v>17094.305545927789</v>
      </c>
      <c r="R69" s="15">
        <v>20610.765988362447</v>
      </c>
      <c r="S69" s="15">
        <v>21347.797362876699</v>
      </c>
      <c r="T69" s="15">
        <v>20278.711377387459</v>
      </c>
      <c r="U69" s="15">
        <v>22633.260902498467</v>
      </c>
    </row>
    <row r="70" spans="1:21" ht="17.25" x14ac:dyDescent="0.3">
      <c r="A70" s="17" t="s">
        <v>90</v>
      </c>
      <c r="B70" s="13"/>
      <c r="C70" s="15">
        <v>15178.151649395359</v>
      </c>
      <c r="D70" s="15">
        <v>14917.761049260642</v>
      </c>
      <c r="E70" s="15">
        <v>16405.5843528515</v>
      </c>
      <c r="F70" s="15">
        <v>16567.122528535339</v>
      </c>
      <c r="G70" s="15">
        <v>15836.914302213823</v>
      </c>
      <c r="H70" s="15">
        <v>17240.152261094998</v>
      </c>
      <c r="I70" s="15">
        <v>17340.494100458833</v>
      </c>
      <c r="J70" s="15">
        <v>18568.235570889392</v>
      </c>
      <c r="K70" s="15">
        <v>16275.447454501169</v>
      </c>
      <c r="L70" s="15">
        <v>17152.393718668969</v>
      </c>
      <c r="M70" s="15">
        <v>18493.38433124109</v>
      </c>
      <c r="N70" s="15">
        <v>19102.196171985197</v>
      </c>
      <c r="O70" s="15">
        <v>18546.757839415604</v>
      </c>
      <c r="P70" s="15">
        <v>19347.311453026097</v>
      </c>
      <c r="Q70" s="15">
        <v>19128.189883857096</v>
      </c>
      <c r="R70" s="15">
        <v>20140.349506620736</v>
      </c>
      <c r="S70" s="15">
        <v>19979.780681723892</v>
      </c>
      <c r="T70" s="15">
        <v>20105.479176960773</v>
      </c>
      <c r="U70" s="15">
        <v>21457.104999783842</v>
      </c>
    </row>
    <row r="71" spans="1:21" ht="17.25" x14ac:dyDescent="0.3">
      <c r="A71" s="17" t="s">
        <v>91</v>
      </c>
      <c r="B71" s="13"/>
      <c r="C71" s="15">
        <v>2022.8983862796501</v>
      </c>
      <c r="D71" s="15">
        <v>2172.0154594575602</v>
      </c>
      <c r="E71" s="15">
        <v>2376.1195556601301</v>
      </c>
      <c r="F71" s="15">
        <v>2506.6491155227095</v>
      </c>
      <c r="G71" s="15">
        <v>2623.3910912988399</v>
      </c>
      <c r="H71" s="15">
        <v>2739.3541025048698</v>
      </c>
      <c r="I71" s="15">
        <v>2664.7769881241302</v>
      </c>
      <c r="J71" s="15">
        <v>2725.6950575311398</v>
      </c>
      <c r="K71" s="15">
        <v>2790.1265515374198</v>
      </c>
      <c r="L71" s="15">
        <v>2801.7405734718395</v>
      </c>
      <c r="M71" s="15">
        <v>2890.49987152837</v>
      </c>
      <c r="N71" s="15">
        <v>2998.0897902518</v>
      </c>
      <c r="O71" s="15">
        <v>2995.7570838772795</v>
      </c>
      <c r="P71" s="15">
        <v>3054.01896586056</v>
      </c>
      <c r="Q71" s="15">
        <v>3440.1563332117098</v>
      </c>
      <c r="R71" s="15">
        <v>3646.7961136044696</v>
      </c>
      <c r="S71" s="15">
        <v>3409.2716752364295</v>
      </c>
      <c r="T71" s="15">
        <v>3290.3609905298799</v>
      </c>
      <c r="U71" s="15">
        <v>3674.7872343424292</v>
      </c>
    </row>
    <row r="72" spans="1:21" ht="17.25" x14ac:dyDescent="0.3">
      <c r="A72" s="34" t="s">
        <v>92</v>
      </c>
      <c r="B72" s="13"/>
      <c r="C72" s="35">
        <f>+SUM(C62,C67)</f>
        <v>159825.13883107679</v>
      </c>
      <c r="D72" s="35">
        <f t="shared" ref="D72:U72" si="25">+SUM(D62,D67)</f>
        <v>162646.06039538767</v>
      </c>
      <c r="E72" s="35">
        <f t="shared" si="25"/>
        <v>176720.39664334618</v>
      </c>
      <c r="F72" s="35">
        <f t="shared" si="25"/>
        <v>183253.88663345069</v>
      </c>
      <c r="G72" s="35">
        <f t="shared" si="25"/>
        <v>181173.68142168521</v>
      </c>
      <c r="H72" s="35">
        <f t="shared" si="25"/>
        <v>182238.42413729406</v>
      </c>
      <c r="I72" s="35">
        <f t="shared" si="25"/>
        <v>181523.49152030639</v>
      </c>
      <c r="J72" s="35">
        <f t="shared" si="25"/>
        <v>189403.33602048323</v>
      </c>
      <c r="K72" s="35">
        <f t="shared" si="25"/>
        <v>192155.16188304109</v>
      </c>
      <c r="L72" s="35">
        <f t="shared" si="25"/>
        <v>195861.08824258513</v>
      </c>
      <c r="M72" s="35">
        <f t="shared" si="25"/>
        <v>192863.98752552533</v>
      </c>
      <c r="N72" s="35">
        <f t="shared" si="25"/>
        <v>200161.25960881202</v>
      </c>
      <c r="O72" s="35">
        <f t="shared" si="25"/>
        <v>196565.0110387078</v>
      </c>
      <c r="P72" s="35">
        <f t="shared" si="25"/>
        <v>198350.57349764087</v>
      </c>
      <c r="Q72" s="35">
        <f t="shared" si="25"/>
        <v>201521.03982125319</v>
      </c>
      <c r="R72" s="35">
        <f t="shared" si="25"/>
        <v>215571.44057854911</v>
      </c>
      <c r="S72" s="35">
        <f t="shared" si="25"/>
        <v>215289.97641991134</v>
      </c>
      <c r="T72" s="35">
        <f t="shared" si="25"/>
        <v>220092.05281085573</v>
      </c>
      <c r="U72" s="35">
        <f t="shared" si="25"/>
        <v>227534.89353769968</v>
      </c>
    </row>
    <row r="73" spans="1:21" ht="5.25" customHeight="1" x14ac:dyDescent="0.3">
      <c r="A73" s="18"/>
      <c r="B73" s="48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</row>
    <row r="74" spans="1:21" ht="17.25" x14ac:dyDescent="0.3">
      <c r="A74" s="17" t="s">
        <v>93</v>
      </c>
      <c r="B74" s="48"/>
      <c r="C74" s="15">
        <v>180.72053019947001</v>
      </c>
      <c r="D74" s="15">
        <v>193.52655353855002</v>
      </c>
      <c r="E74" s="15">
        <v>185.51419717517999</v>
      </c>
      <c r="F74" s="15">
        <v>148.31323070279004</v>
      </c>
      <c r="G74" s="15">
        <v>237.49061726887871</v>
      </c>
      <c r="H74" s="15">
        <v>159.44534453023911</v>
      </c>
      <c r="I74" s="15">
        <v>157.77082730423001</v>
      </c>
      <c r="J74" s="15">
        <v>155.74874298390273</v>
      </c>
      <c r="K74" s="15">
        <v>157.83954443279478</v>
      </c>
      <c r="L74" s="15">
        <v>163.8470239572186</v>
      </c>
      <c r="M74" s="15">
        <v>162.72636777970561</v>
      </c>
      <c r="N74" s="15">
        <v>165.35259950755</v>
      </c>
      <c r="O74" s="15">
        <v>163.813329216276</v>
      </c>
      <c r="P74" s="15">
        <v>175.21062562934799</v>
      </c>
      <c r="Q74" s="15">
        <v>171.51504500727779</v>
      </c>
      <c r="R74" s="15">
        <v>125.92947868680984</v>
      </c>
      <c r="S74" s="15">
        <v>125.22323777194377</v>
      </c>
      <c r="T74" s="15">
        <v>112.76107947396859</v>
      </c>
      <c r="U74" s="15">
        <v>135.2488951631255</v>
      </c>
    </row>
    <row r="75" spans="1:21" ht="17.25" x14ac:dyDescent="0.3">
      <c r="A75" s="17" t="s">
        <v>94</v>
      </c>
      <c r="B75" s="48"/>
      <c r="C75" s="15">
        <v>565.31234950421049</v>
      </c>
      <c r="D75" s="15">
        <v>814.09297057691606</v>
      </c>
      <c r="E75" s="15">
        <v>826.71887832698701</v>
      </c>
      <c r="F75" s="15">
        <v>451.91317401615373</v>
      </c>
      <c r="G75" s="15">
        <v>660.76735658842074</v>
      </c>
      <c r="H75" s="15">
        <v>536.29102827904194</v>
      </c>
      <c r="I75" s="15">
        <v>530.05981540361358</v>
      </c>
      <c r="J75" s="15">
        <v>464.60694880343772</v>
      </c>
      <c r="K75" s="15">
        <v>483.37583380892272</v>
      </c>
      <c r="L75" s="15">
        <v>503.59141992582204</v>
      </c>
      <c r="M75" s="15">
        <v>511.07553752414901</v>
      </c>
      <c r="N75" s="15">
        <v>527.2622230199745</v>
      </c>
      <c r="O75" s="15">
        <v>568.36319585509227</v>
      </c>
      <c r="P75" s="15">
        <v>569.06635907543512</v>
      </c>
      <c r="Q75" s="15">
        <v>582.57239815868581</v>
      </c>
      <c r="R75" s="15">
        <v>569.35855928054946</v>
      </c>
      <c r="S75" s="15">
        <v>603.95514354545958</v>
      </c>
      <c r="T75" s="15">
        <v>607.49696140148069</v>
      </c>
      <c r="U75" s="15">
        <v>601.15399547796437</v>
      </c>
    </row>
    <row r="76" spans="1:21" ht="17.25" x14ac:dyDescent="0.3">
      <c r="A76" s="34" t="s">
        <v>95</v>
      </c>
      <c r="B76" s="48"/>
      <c r="C76" s="35">
        <f t="shared" ref="C76:N76" si="26">+SUM(C74:C75)</f>
        <v>746.03287970368046</v>
      </c>
      <c r="D76" s="35">
        <f t="shared" si="26"/>
        <v>1007.6195241154661</v>
      </c>
      <c r="E76" s="35">
        <f t="shared" si="26"/>
        <v>1012.233075502167</v>
      </c>
      <c r="F76" s="35">
        <f t="shared" si="26"/>
        <v>600.22640471894374</v>
      </c>
      <c r="G76" s="35">
        <f t="shared" si="26"/>
        <v>898.25797385729948</v>
      </c>
      <c r="H76" s="35">
        <f t="shared" si="26"/>
        <v>695.73637280928108</v>
      </c>
      <c r="I76" s="35">
        <f t="shared" si="26"/>
        <v>687.83064270784359</v>
      </c>
      <c r="J76" s="35">
        <f t="shared" si="26"/>
        <v>620.35569178734045</v>
      </c>
      <c r="K76" s="35">
        <f t="shared" si="26"/>
        <v>641.21537824171753</v>
      </c>
      <c r="L76" s="35">
        <f t="shared" si="26"/>
        <v>667.43844388304069</v>
      </c>
      <c r="M76" s="35">
        <f t="shared" si="26"/>
        <v>673.8019053038546</v>
      </c>
      <c r="N76" s="35">
        <f t="shared" si="26"/>
        <v>692.61482252752444</v>
      </c>
      <c r="O76" s="35">
        <f t="shared" ref="O76:P76" si="27">+SUM(O74:O75)</f>
        <v>732.17652507136825</v>
      </c>
      <c r="P76" s="35">
        <f t="shared" si="27"/>
        <v>744.2769847047831</v>
      </c>
      <c r="Q76" s="35">
        <f t="shared" ref="Q76:U76" si="28">+SUM(Q74:Q75)</f>
        <v>754.08744316596358</v>
      </c>
      <c r="R76" s="35">
        <f t="shared" si="28"/>
        <v>695.28803796735929</v>
      </c>
      <c r="S76" s="35">
        <f t="shared" si="28"/>
        <v>729.17838131740336</v>
      </c>
      <c r="T76" s="35">
        <f t="shared" si="28"/>
        <v>720.2580408754493</v>
      </c>
      <c r="U76" s="35">
        <f t="shared" si="28"/>
        <v>736.40289064108993</v>
      </c>
    </row>
    <row r="77" spans="1:21" ht="5.25" customHeight="1" x14ac:dyDescent="0.3">
      <c r="A77" s="18"/>
      <c r="B77" s="19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</row>
    <row r="78" spans="1:21" ht="17.25" x14ac:dyDescent="0.3">
      <c r="A78" s="17" t="s">
        <v>75</v>
      </c>
      <c r="B78" s="19"/>
      <c r="C78" s="15">
        <v>628.74352261883325</v>
      </c>
      <c r="D78" s="15">
        <v>487.85949929683431</v>
      </c>
      <c r="E78" s="15">
        <v>851.76821782010006</v>
      </c>
      <c r="F78" s="15">
        <v>669.69401426654292</v>
      </c>
      <c r="G78" s="15">
        <v>609.01574173281858</v>
      </c>
      <c r="H78" s="15">
        <v>716.45688092327759</v>
      </c>
      <c r="I78" s="15">
        <v>986.08298646447588</v>
      </c>
      <c r="J78" s="15">
        <v>405.08124148172266</v>
      </c>
      <c r="K78" s="15">
        <v>712.21822634088358</v>
      </c>
      <c r="L78" s="15">
        <v>208.18062693617341</v>
      </c>
      <c r="M78" s="15">
        <v>300.82287679213778</v>
      </c>
      <c r="N78" s="15">
        <v>330.82785941371645</v>
      </c>
      <c r="O78" s="15">
        <v>398.15932688178401</v>
      </c>
      <c r="P78" s="15">
        <v>257.67792759413845</v>
      </c>
      <c r="Q78" s="15">
        <v>311.77253166435179</v>
      </c>
      <c r="R78" s="15">
        <v>413.45625252810373</v>
      </c>
      <c r="S78" s="15">
        <v>434.55848147018651</v>
      </c>
      <c r="T78" s="15">
        <v>314.76022463255066</v>
      </c>
      <c r="U78" s="15">
        <v>404.16603833857272</v>
      </c>
    </row>
    <row r="79" spans="1:21" ht="17.25" x14ac:dyDescent="0.3">
      <c r="A79" s="17" t="s">
        <v>76</v>
      </c>
      <c r="B79" s="48"/>
      <c r="C79" s="15">
        <v>1629.4973854517493</v>
      </c>
      <c r="D79" s="15">
        <v>1365.9347183577599</v>
      </c>
      <c r="E79" s="15">
        <v>1234.4933259741997</v>
      </c>
      <c r="F79" s="15">
        <v>1222.4436939920051</v>
      </c>
      <c r="G79" s="15">
        <v>1245.2082706586345</v>
      </c>
      <c r="H79" s="15">
        <v>1276.9469560029611</v>
      </c>
      <c r="I79" s="15">
        <v>1908.6047369262715</v>
      </c>
      <c r="J79" s="15">
        <v>1246.8093275476235</v>
      </c>
      <c r="K79" s="15">
        <v>1466.0158539016159</v>
      </c>
      <c r="L79" s="15">
        <v>1451.595009481247</v>
      </c>
      <c r="M79" s="15">
        <v>1607.9812070445996</v>
      </c>
      <c r="N79" s="15">
        <v>1696.8426283867627</v>
      </c>
      <c r="O79" s="15">
        <v>1816.1427928880221</v>
      </c>
      <c r="P79" s="15">
        <v>1731.4023596522757</v>
      </c>
      <c r="Q79" s="15">
        <v>2245.0644462357936</v>
      </c>
      <c r="R79" s="15">
        <v>2160.9416984227842</v>
      </c>
      <c r="S79" s="15">
        <v>2345.3532790206723</v>
      </c>
      <c r="T79" s="15">
        <v>2608.5631320617344</v>
      </c>
      <c r="U79" s="15">
        <v>2513.8963556322869</v>
      </c>
    </row>
    <row r="80" spans="1:21" ht="17.25" x14ac:dyDescent="0.3">
      <c r="A80" s="34" t="s">
        <v>96</v>
      </c>
      <c r="B80" s="48"/>
      <c r="C80" s="35">
        <f t="shared" ref="C80:N80" si="29">+SUM(C78:C79)</f>
        <v>2258.2409080705825</v>
      </c>
      <c r="D80" s="35">
        <f t="shared" si="29"/>
        <v>1853.7942176545944</v>
      </c>
      <c r="E80" s="35">
        <f t="shared" si="29"/>
        <v>2086.2615437942995</v>
      </c>
      <c r="F80" s="35">
        <f t="shared" si="29"/>
        <v>1892.1377082585482</v>
      </c>
      <c r="G80" s="35">
        <f t="shared" si="29"/>
        <v>1854.224012391453</v>
      </c>
      <c r="H80" s="35">
        <f t="shared" si="29"/>
        <v>1993.4038369262387</v>
      </c>
      <c r="I80" s="35">
        <f t="shared" si="29"/>
        <v>2894.6877233907471</v>
      </c>
      <c r="J80" s="35">
        <f t="shared" si="29"/>
        <v>1651.8905690293461</v>
      </c>
      <c r="K80" s="35">
        <f t="shared" si="29"/>
        <v>2178.2340802424997</v>
      </c>
      <c r="L80" s="35">
        <f t="shared" si="29"/>
        <v>1659.7756364174204</v>
      </c>
      <c r="M80" s="35">
        <f t="shared" si="29"/>
        <v>1908.8040838367374</v>
      </c>
      <c r="N80" s="35">
        <f t="shared" si="29"/>
        <v>2027.6704878004791</v>
      </c>
      <c r="O80" s="35">
        <f t="shared" ref="O80:P80" si="30">+SUM(O78:O79)</f>
        <v>2214.3021197698063</v>
      </c>
      <c r="P80" s="35">
        <f t="shared" si="30"/>
        <v>1989.0802872464142</v>
      </c>
      <c r="Q80" s="35">
        <f t="shared" ref="Q80:U80" si="31">+SUM(Q78:Q79)</f>
        <v>2556.8369779001455</v>
      </c>
      <c r="R80" s="35">
        <f t="shared" si="31"/>
        <v>2574.3979509508881</v>
      </c>
      <c r="S80" s="35">
        <f t="shared" si="31"/>
        <v>2779.9117604908588</v>
      </c>
      <c r="T80" s="35">
        <f t="shared" si="31"/>
        <v>2923.3233566942849</v>
      </c>
      <c r="U80" s="35">
        <f t="shared" si="31"/>
        <v>2918.0623939708598</v>
      </c>
    </row>
    <row r="81" spans="1:21" ht="17.25" x14ac:dyDescent="0.3">
      <c r="A81" s="18" t="s">
        <v>97</v>
      </c>
      <c r="B81" s="48"/>
      <c r="C81" s="20">
        <v>1009.8711569538585</v>
      </c>
      <c r="D81" s="20">
        <v>1000.1857097297145</v>
      </c>
      <c r="E81" s="20">
        <v>1112.07497485511</v>
      </c>
      <c r="F81" s="20">
        <v>1022.2890886221791</v>
      </c>
      <c r="G81" s="20">
        <v>1042.7045180709536</v>
      </c>
      <c r="H81" s="20">
        <v>1034.3643945864626</v>
      </c>
      <c r="I81" s="20">
        <v>1135.8039841097161</v>
      </c>
      <c r="J81" s="20">
        <v>1097.5939668425822</v>
      </c>
      <c r="K81" s="20">
        <v>1132.0687912631888</v>
      </c>
      <c r="L81" s="20">
        <v>1103.9731451005659</v>
      </c>
      <c r="M81" s="20">
        <v>1231.6387219797143</v>
      </c>
      <c r="N81" s="20">
        <v>1238.1726235764934</v>
      </c>
      <c r="O81" s="20">
        <v>1232.3897836849878</v>
      </c>
      <c r="P81" s="20">
        <v>1178.713738345295</v>
      </c>
      <c r="Q81" s="20">
        <v>1326.0386491273734</v>
      </c>
      <c r="R81" s="20">
        <v>1264.8805909837465</v>
      </c>
      <c r="S81" s="20">
        <v>1262.1535754009294</v>
      </c>
      <c r="T81" s="20">
        <v>1151.4150788233378</v>
      </c>
      <c r="U81" s="20">
        <v>1356.3968267520197</v>
      </c>
    </row>
    <row r="82" spans="1:21" ht="17.25" x14ac:dyDescent="0.3">
      <c r="A82" s="18" t="s">
        <v>98</v>
      </c>
      <c r="B82" s="50"/>
      <c r="C82" s="20">
        <v>4611.304068496177</v>
      </c>
      <c r="D82" s="20">
        <v>3935.3646295218709</v>
      </c>
      <c r="E82" s="20">
        <v>4179.6559612265901</v>
      </c>
      <c r="F82" s="20">
        <v>5523.4548628336133</v>
      </c>
      <c r="G82" s="20">
        <v>5733.0324059386512</v>
      </c>
      <c r="H82" s="20">
        <v>4941.9693919246229</v>
      </c>
      <c r="I82" s="20">
        <v>5425.656268055186</v>
      </c>
      <c r="J82" s="20">
        <v>5957.1919964450617</v>
      </c>
      <c r="K82" s="20">
        <v>6681.2934719297637</v>
      </c>
      <c r="L82" s="20">
        <v>6115.0327592633948</v>
      </c>
      <c r="M82" s="20">
        <v>5806.0620460825212</v>
      </c>
      <c r="N82" s="20">
        <v>6235.4664063139289</v>
      </c>
      <c r="O82" s="20">
        <v>6638.7533912492881</v>
      </c>
      <c r="P82" s="20">
        <v>6490.1028513177644</v>
      </c>
      <c r="Q82" s="20">
        <v>6870.2438133920459</v>
      </c>
      <c r="R82" s="20">
        <v>9007.9535466979578</v>
      </c>
      <c r="S82" s="20">
        <v>8555.6975373545993</v>
      </c>
      <c r="T82" s="20">
        <v>8541.0072515163429</v>
      </c>
      <c r="U82" s="20">
        <v>7991.1862145663927</v>
      </c>
    </row>
    <row r="83" spans="1:21" ht="17.25" x14ac:dyDescent="0.3">
      <c r="A83" s="44" t="s">
        <v>99</v>
      </c>
      <c r="B83" s="19"/>
      <c r="C83" s="45">
        <f>+SUM(C59,C72,C60,C76,C80:C82)</f>
        <v>170088.01971509212</v>
      </c>
      <c r="D83" s="45">
        <f t="shared" ref="D83:U83" si="32">+SUM(D59,D72,D60,D76,D80:D82)</f>
        <v>171703.08496620215</v>
      </c>
      <c r="E83" s="45">
        <f t="shared" si="32"/>
        <v>187440.71781299604</v>
      </c>
      <c r="F83" s="45">
        <f t="shared" si="32"/>
        <v>193772.98303789989</v>
      </c>
      <c r="G83" s="45">
        <f t="shared" si="32"/>
        <v>191987.09939825971</v>
      </c>
      <c r="H83" s="45">
        <f t="shared" si="32"/>
        <v>191904.79059977792</v>
      </c>
      <c r="I83" s="45">
        <f t="shared" si="32"/>
        <v>192591.58653670712</v>
      </c>
      <c r="J83" s="45">
        <f t="shared" si="32"/>
        <v>199414.4994846028</v>
      </c>
      <c r="K83" s="45">
        <f t="shared" si="32"/>
        <v>203407.15565046697</v>
      </c>
      <c r="L83" s="45">
        <f t="shared" si="32"/>
        <v>206066.80503020954</v>
      </c>
      <c r="M83" s="45">
        <f t="shared" si="32"/>
        <v>202881.47541575422</v>
      </c>
      <c r="N83" s="45">
        <f t="shared" si="32"/>
        <v>210667.31299912278</v>
      </c>
      <c r="O83" s="45">
        <f t="shared" si="32"/>
        <v>208171.28247051625</v>
      </c>
      <c r="P83" s="45">
        <f t="shared" si="32"/>
        <v>209277.43925585563</v>
      </c>
      <c r="Q83" s="45">
        <f t="shared" si="32"/>
        <v>213580.78900166924</v>
      </c>
      <c r="R83" s="45">
        <f t="shared" si="32"/>
        <v>230120.8046767076</v>
      </c>
      <c r="S83" s="45">
        <f t="shared" si="32"/>
        <v>229224.4863313121</v>
      </c>
      <c r="T83" s="45">
        <f t="shared" si="32"/>
        <v>234073.01726698561</v>
      </c>
      <c r="U83" s="45">
        <f t="shared" si="32"/>
        <v>241484.49870784848</v>
      </c>
    </row>
    <row r="84" spans="1:21" ht="5.25" customHeight="1" x14ac:dyDescent="0.3">
      <c r="A84" s="46"/>
      <c r="B84" s="31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</row>
    <row r="85" spans="1:21" ht="17.25" x14ac:dyDescent="0.3">
      <c r="A85" s="34" t="s">
        <v>100</v>
      </c>
      <c r="B85" s="49"/>
      <c r="C85" s="35">
        <v>13342.658645410302</v>
      </c>
      <c r="D85" s="35">
        <v>14118.589728315339</v>
      </c>
      <c r="E85" s="35">
        <v>13740.754868854936</v>
      </c>
      <c r="F85" s="35">
        <v>14567.620423820421</v>
      </c>
      <c r="G85" s="35">
        <v>14380.104198555959</v>
      </c>
      <c r="H85" s="35">
        <v>15083.714362090961</v>
      </c>
      <c r="I85" s="35">
        <v>15150.471590534748</v>
      </c>
      <c r="J85" s="35">
        <v>15601.552373125298</v>
      </c>
      <c r="K85" s="35">
        <v>14881.813489908189</v>
      </c>
      <c r="L85" s="35">
        <v>15523.370421135338</v>
      </c>
      <c r="M85" s="35">
        <v>15898.033822736315</v>
      </c>
      <c r="N85" s="35">
        <v>16286.995087145624</v>
      </c>
      <c r="O85" s="35">
        <v>14944.862493110524</v>
      </c>
      <c r="P85" s="35">
        <v>15830.533665355142</v>
      </c>
      <c r="Q85" s="35">
        <v>16895.217058881412</v>
      </c>
      <c r="R85" s="35">
        <v>17789.710004310637</v>
      </c>
      <c r="S85" s="35">
        <v>17334.882481478435</v>
      </c>
      <c r="T85" s="35">
        <v>18310.594133553957</v>
      </c>
      <c r="U85" s="35">
        <v>19314.332118687682</v>
      </c>
    </row>
    <row r="86" spans="1:21" ht="17.25" x14ac:dyDescent="0.3">
      <c r="A86" s="18" t="s">
        <v>101</v>
      </c>
      <c r="B86" s="49"/>
      <c r="C86" s="20">
        <v>7696.7507948677412</v>
      </c>
      <c r="D86" s="20">
        <v>8094.637604586931</v>
      </c>
      <c r="E86" s="20">
        <v>8205.828708459745</v>
      </c>
      <c r="F86" s="20">
        <v>8338.6591139492702</v>
      </c>
      <c r="G86" s="20">
        <v>8505.0244510599059</v>
      </c>
      <c r="H86" s="20">
        <v>8697.6887894931097</v>
      </c>
      <c r="I86" s="20">
        <v>8629.3640993582576</v>
      </c>
      <c r="J86" s="20">
        <v>9057.6692900718681</v>
      </c>
      <c r="K86" s="20">
        <v>8823.5881478313331</v>
      </c>
      <c r="L86" s="20">
        <v>9198.2839993607413</v>
      </c>
      <c r="M86" s="20">
        <v>9283.6090495854805</v>
      </c>
      <c r="N86" s="20">
        <v>9584.2305214696771</v>
      </c>
      <c r="O86" s="20">
        <v>9162.8761586431392</v>
      </c>
      <c r="P86" s="20">
        <v>9439.3779453604093</v>
      </c>
      <c r="Q86" s="20">
        <v>11010.994803864249</v>
      </c>
      <c r="R86" s="20">
        <v>11764.638620697346</v>
      </c>
      <c r="S86" s="20">
        <v>11703.602755023712</v>
      </c>
      <c r="T86" s="20">
        <v>12292.480796368636</v>
      </c>
      <c r="U86" s="20">
        <v>13048.508461276913</v>
      </c>
    </row>
    <row r="87" spans="1:21" ht="17.25" x14ac:dyDescent="0.3">
      <c r="A87" s="44" t="s">
        <v>102</v>
      </c>
      <c r="B87" s="49"/>
      <c r="C87" s="45">
        <f t="shared" ref="C87:U87" si="33">+C85+C86</f>
        <v>21039.409440278043</v>
      </c>
      <c r="D87" s="45">
        <f t="shared" si="33"/>
        <v>22213.227332902272</v>
      </c>
      <c r="E87" s="45">
        <f t="shared" si="33"/>
        <v>21946.583577314683</v>
      </c>
      <c r="F87" s="45">
        <f t="shared" si="33"/>
        <v>22906.279537769689</v>
      </c>
      <c r="G87" s="45">
        <f t="shared" si="33"/>
        <v>22885.128649615865</v>
      </c>
      <c r="H87" s="45">
        <f t="shared" si="33"/>
        <v>23781.403151584069</v>
      </c>
      <c r="I87" s="45">
        <f t="shared" si="33"/>
        <v>23779.835689893007</v>
      </c>
      <c r="J87" s="45">
        <f t="shared" si="33"/>
        <v>24659.221663197168</v>
      </c>
      <c r="K87" s="45">
        <f t="shared" si="33"/>
        <v>23705.401637739524</v>
      </c>
      <c r="L87" s="45">
        <f t="shared" si="33"/>
        <v>24721.654420496081</v>
      </c>
      <c r="M87" s="45">
        <f t="shared" si="33"/>
        <v>25181.642872321798</v>
      </c>
      <c r="N87" s="45">
        <f t="shared" si="33"/>
        <v>25871.225608615299</v>
      </c>
      <c r="O87" s="45">
        <f t="shared" si="33"/>
        <v>24107.738651753665</v>
      </c>
      <c r="P87" s="45">
        <f t="shared" si="33"/>
        <v>25269.91161071555</v>
      </c>
      <c r="Q87" s="45">
        <f t="shared" si="33"/>
        <v>27906.211862745658</v>
      </c>
      <c r="R87" s="45">
        <f t="shared" si="33"/>
        <v>29554.34862500798</v>
      </c>
      <c r="S87" s="45">
        <f t="shared" si="33"/>
        <v>29038.485236502147</v>
      </c>
      <c r="T87" s="45">
        <f t="shared" si="33"/>
        <v>30603.074929922594</v>
      </c>
      <c r="U87" s="45">
        <f t="shared" si="33"/>
        <v>32362.840579964595</v>
      </c>
    </row>
    <row r="88" spans="1:21" ht="5.25" customHeight="1" x14ac:dyDescent="0.3">
      <c r="A88" s="51"/>
      <c r="B88" s="13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</row>
    <row r="89" spans="1:21" ht="17.25" x14ac:dyDescent="0.3">
      <c r="A89" s="44" t="s">
        <v>103</v>
      </c>
      <c r="B89" s="13"/>
      <c r="C89" s="45">
        <f t="shared" ref="C89:U89" si="34">+C83+C87</f>
        <v>191127.42915537016</v>
      </c>
      <c r="D89" s="45">
        <f t="shared" si="34"/>
        <v>193916.31229910441</v>
      </c>
      <c r="E89" s="45">
        <f t="shared" si="34"/>
        <v>209387.30139031072</v>
      </c>
      <c r="F89" s="45">
        <f t="shared" si="34"/>
        <v>216679.26257566956</v>
      </c>
      <c r="G89" s="45">
        <f t="shared" si="34"/>
        <v>214872.22804787557</v>
      </c>
      <c r="H89" s="45">
        <f t="shared" si="34"/>
        <v>215686.19375136198</v>
      </c>
      <c r="I89" s="45">
        <f t="shared" si="34"/>
        <v>216371.42222660012</v>
      </c>
      <c r="J89" s="45">
        <f t="shared" si="34"/>
        <v>224073.72114779998</v>
      </c>
      <c r="K89" s="45">
        <f t="shared" si="34"/>
        <v>227112.5572882065</v>
      </c>
      <c r="L89" s="45">
        <f t="shared" si="34"/>
        <v>230788.45945070562</v>
      </c>
      <c r="M89" s="45">
        <f t="shared" si="34"/>
        <v>228063.11828807602</v>
      </c>
      <c r="N89" s="45">
        <f t="shared" si="34"/>
        <v>236538.53860773807</v>
      </c>
      <c r="O89" s="45">
        <f t="shared" si="34"/>
        <v>232279.02112226991</v>
      </c>
      <c r="P89" s="45">
        <f t="shared" si="34"/>
        <v>234547.35086657119</v>
      </c>
      <c r="Q89" s="45">
        <f t="shared" si="34"/>
        <v>241487.00086441491</v>
      </c>
      <c r="R89" s="45">
        <f t="shared" si="34"/>
        <v>259675.15330171559</v>
      </c>
      <c r="S89" s="45">
        <f t="shared" si="34"/>
        <v>258262.97156781424</v>
      </c>
      <c r="T89" s="45">
        <f t="shared" si="34"/>
        <v>264676.0921969082</v>
      </c>
      <c r="U89" s="45">
        <f t="shared" si="34"/>
        <v>273847.33928781305</v>
      </c>
    </row>
    <row r="90" spans="1:21" ht="17.25" x14ac:dyDescent="0.3">
      <c r="A90" s="52"/>
      <c r="B90" s="13"/>
      <c r="C90" s="46"/>
      <c r="D90" s="46"/>
      <c r="E90" s="46"/>
      <c r="F90" s="46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</row>
    <row r="91" spans="1:21" ht="21" x14ac:dyDescent="0.3">
      <c r="A91" s="1" t="s">
        <v>0</v>
      </c>
      <c r="B91" s="13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</row>
    <row r="92" spans="1:21" ht="21" x14ac:dyDescent="0.3">
      <c r="A92" s="1" t="s">
        <v>1</v>
      </c>
      <c r="B92" s="19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</row>
    <row r="93" spans="1:21" ht="21" x14ac:dyDescent="0.3">
      <c r="A93" s="1" t="s">
        <v>2</v>
      </c>
      <c r="B93" s="13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</row>
    <row r="94" spans="1:21" ht="18.75" x14ac:dyDescent="0.3">
      <c r="A94" s="6" t="s">
        <v>3</v>
      </c>
      <c r="B94" s="49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</row>
    <row r="95" spans="1:21" ht="17.25" customHeight="1" x14ac:dyDescent="0.3">
      <c r="A95" s="92" t="s">
        <v>5</v>
      </c>
      <c r="B95" s="13"/>
      <c r="C95" s="90" t="str">
        <f t="shared" ref="C95:U95" si="35">+C5</f>
        <v>1Q15</v>
      </c>
      <c r="D95" s="90" t="str">
        <f t="shared" si="35"/>
        <v>2Q15</v>
      </c>
      <c r="E95" s="90" t="str">
        <f t="shared" si="35"/>
        <v>3Q15</v>
      </c>
      <c r="F95" s="90" t="str">
        <f t="shared" si="35"/>
        <v>4Q15</v>
      </c>
      <c r="G95" s="90" t="str">
        <f t="shared" si="35"/>
        <v>1Q16</v>
      </c>
      <c r="H95" s="90" t="str">
        <f t="shared" si="35"/>
        <v>2Q16</v>
      </c>
      <c r="I95" s="90" t="str">
        <f t="shared" si="35"/>
        <v>3Q16</v>
      </c>
      <c r="J95" s="90" t="str">
        <f t="shared" si="35"/>
        <v>4Q16</v>
      </c>
      <c r="K95" s="90" t="str">
        <f t="shared" si="35"/>
        <v>1Q17</v>
      </c>
      <c r="L95" s="90" t="str">
        <f t="shared" si="35"/>
        <v>2Q17</v>
      </c>
      <c r="M95" s="90" t="str">
        <f t="shared" si="35"/>
        <v>3Q17</v>
      </c>
      <c r="N95" s="90" t="str">
        <f t="shared" si="35"/>
        <v>4Q17</v>
      </c>
      <c r="O95" s="90" t="str">
        <f t="shared" si="35"/>
        <v>1Q18</v>
      </c>
      <c r="P95" s="90" t="str">
        <f t="shared" si="35"/>
        <v>2Q18</v>
      </c>
      <c r="Q95" s="90" t="str">
        <f t="shared" si="35"/>
        <v>3Q18</v>
      </c>
      <c r="R95" s="90" t="str">
        <f t="shared" si="35"/>
        <v>4Q18</v>
      </c>
      <c r="S95" s="90" t="str">
        <f t="shared" si="35"/>
        <v>1Q19</v>
      </c>
      <c r="T95" s="90" t="str">
        <f t="shared" si="35"/>
        <v>2Q19</v>
      </c>
      <c r="U95" s="90" t="str">
        <f t="shared" si="35"/>
        <v>3Q19</v>
      </c>
    </row>
    <row r="96" spans="1:21" ht="17.25" customHeight="1" x14ac:dyDescent="0.3">
      <c r="A96" s="92"/>
      <c r="B96" s="49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</row>
    <row r="97" spans="1:21" ht="17.25" x14ac:dyDescent="0.3">
      <c r="A97" s="12" t="s">
        <v>104</v>
      </c>
      <c r="B97" s="13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</row>
    <row r="98" spans="1:21" ht="17.25" x14ac:dyDescent="0.3">
      <c r="A98" s="54" t="s">
        <v>105</v>
      </c>
      <c r="B98" s="55"/>
      <c r="C98" s="15">
        <v>2953.0541759886728</v>
      </c>
      <c r="D98" s="15">
        <v>3117.9643505566205</v>
      </c>
      <c r="E98" s="15">
        <v>3360.6597965017563</v>
      </c>
      <c r="F98" s="15">
        <v>3572.4236664997215</v>
      </c>
      <c r="G98" s="15">
        <v>3902.5761907933311</v>
      </c>
      <c r="H98" s="15">
        <v>4048.684024446402</v>
      </c>
      <c r="I98" s="15">
        <v>4290.3359494305996</v>
      </c>
      <c r="J98" s="15">
        <v>4423.9199107015365</v>
      </c>
      <c r="K98" s="15">
        <v>4490.9987780796873</v>
      </c>
      <c r="L98" s="15">
        <v>4498.9682252963303</v>
      </c>
      <c r="M98" s="15">
        <v>4470.4804757330694</v>
      </c>
      <c r="N98" s="15">
        <v>4439.5195251844771</v>
      </c>
      <c r="O98" s="15">
        <v>4289.4456826257947</v>
      </c>
      <c r="P98" s="15">
        <v>4307.6495978039293</v>
      </c>
      <c r="Q98" s="15">
        <v>4352.1785942761971</v>
      </c>
      <c r="R98" s="15">
        <v>4441.3406712457172</v>
      </c>
      <c r="S98" s="15">
        <v>4398.8812629277854</v>
      </c>
      <c r="T98" s="15">
        <v>4605.7373076923377</v>
      </c>
      <c r="U98" s="15">
        <v>4678.2849378424062</v>
      </c>
    </row>
    <row r="99" spans="1:21" ht="17.25" x14ac:dyDescent="0.3">
      <c r="A99" s="54" t="s">
        <v>106</v>
      </c>
      <c r="B99" s="55"/>
      <c r="C99" s="15">
        <v>263.8888819288423</v>
      </c>
      <c r="D99" s="15">
        <v>245.19931749680342</v>
      </c>
      <c r="E99" s="15">
        <v>274.55311352604321</v>
      </c>
      <c r="F99" s="15">
        <v>287.85466239396436</v>
      </c>
      <c r="G99" s="15">
        <v>262.70398146712984</v>
      </c>
      <c r="H99" s="15">
        <v>206.23426350934798</v>
      </c>
      <c r="I99" s="15">
        <v>216.33217288292329</v>
      </c>
      <c r="J99" s="15">
        <v>196.18353873738715</v>
      </c>
      <c r="K99" s="15">
        <v>237.95110396725843</v>
      </c>
      <c r="L99" s="15">
        <v>229.50431728989435</v>
      </c>
      <c r="M99" s="15">
        <v>191.15929244783962</v>
      </c>
      <c r="N99" s="15">
        <v>183.250791061152</v>
      </c>
      <c r="O99" s="15">
        <v>234.88940294221899</v>
      </c>
      <c r="P99" s="15">
        <v>233.74030619954328</v>
      </c>
      <c r="Q99" s="15">
        <v>247.11759778265846</v>
      </c>
      <c r="R99" s="15">
        <v>250.27382529440942</v>
      </c>
      <c r="S99" s="15">
        <v>270.31366284261145</v>
      </c>
      <c r="T99" s="15">
        <v>280.02580532346877</v>
      </c>
      <c r="U99" s="15">
        <v>263.81583381918921</v>
      </c>
    </row>
    <row r="100" spans="1:21" ht="17.25" x14ac:dyDescent="0.3">
      <c r="A100" s="56" t="s">
        <v>107</v>
      </c>
      <c r="B100" s="55"/>
      <c r="C100" s="57">
        <f t="shared" ref="C100:Q100" si="36">+SUM(C98:C99)</f>
        <v>3216.943057917515</v>
      </c>
      <c r="D100" s="57">
        <f t="shared" si="36"/>
        <v>3363.1636680534239</v>
      </c>
      <c r="E100" s="57">
        <f t="shared" si="36"/>
        <v>3635.2129100277994</v>
      </c>
      <c r="F100" s="57">
        <f t="shared" si="36"/>
        <v>3860.2783288936857</v>
      </c>
      <c r="G100" s="57">
        <f t="shared" si="36"/>
        <v>4165.2801722604609</v>
      </c>
      <c r="H100" s="57">
        <f t="shared" si="36"/>
        <v>4254.9182879557502</v>
      </c>
      <c r="I100" s="57">
        <f t="shared" si="36"/>
        <v>4506.6681223135229</v>
      </c>
      <c r="J100" s="57">
        <f t="shared" si="36"/>
        <v>4620.1034494389241</v>
      </c>
      <c r="K100" s="57">
        <f t="shared" si="36"/>
        <v>4728.9498820469462</v>
      </c>
      <c r="L100" s="57">
        <f t="shared" si="36"/>
        <v>4728.4725425862243</v>
      </c>
      <c r="M100" s="57">
        <f t="shared" si="36"/>
        <v>4661.6397681809094</v>
      </c>
      <c r="N100" s="57">
        <f t="shared" si="36"/>
        <v>4622.7703162456291</v>
      </c>
      <c r="O100" s="57">
        <f t="shared" si="36"/>
        <v>4524.3350855680137</v>
      </c>
      <c r="P100" s="57">
        <f t="shared" si="36"/>
        <v>4541.3899040034721</v>
      </c>
      <c r="Q100" s="57">
        <f t="shared" si="36"/>
        <v>4599.2961920588559</v>
      </c>
      <c r="R100" s="57">
        <f t="shared" ref="R100" si="37">+SUM(R98:R99)</f>
        <v>4691.6144965401263</v>
      </c>
      <c r="S100" s="57">
        <f t="shared" ref="S100:U100" si="38">+SUM(S98:S99)</f>
        <v>4669.1949257703973</v>
      </c>
      <c r="T100" s="57">
        <f t="shared" si="38"/>
        <v>4885.7631130158061</v>
      </c>
      <c r="U100" s="57">
        <f t="shared" si="38"/>
        <v>4942.100771661595</v>
      </c>
    </row>
    <row r="101" spans="1:21" ht="5.25" customHeight="1" x14ac:dyDescent="0.3">
      <c r="A101" s="58"/>
      <c r="B101" s="55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</row>
    <row r="102" spans="1:21" ht="17.25" x14ac:dyDescent="0.3">
      <c r="A102" s="12" t="s">
        <v>108</v>
      </c>
      <c r="B102" s="13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</row>
    <row r="103" spans="1:21" ht="17.25" x14ac:dyDescent="0.25">
      <c r="A103" s="54" t="s">
        <v>83</v>
      </c>
      <c r="B103" s="59"/>
      <c r="C103" s="15">
        <v>47.21319320885199</v>
      </c>
      <c r="D103" s="15">
        <v>43.084117837886012</v>
      </c>
      <c r="E103" s="15">
        <v>46.289063462735008</v>
      </c>
      <c r="F103" s="15">
        <v>46.631269978381027</v>
      </c>
      <c r="G103" s="15">
        <v>66.701532930831391</v>
      </c>
      <c r="H103" s="15">
        <v>69.12653085566987</v>
      </c>
      <c r="I103" s="15">
        <v>64.737565756271891</v>
      </c>
      <c r="J103" s="15">
        <v>58.359155926349629</v>
      </c>
      <c r="K103" s="15">
        <v>86.823276840285004</v>
      </c>
      <c r="L103" s="15">
        <v>77.752992185059597</v>
      </c>
      <c r="M103" s="15">
        <v>71.97324143782339</v>
      </c>
      <c r="N103" s="15">
        <v>72.783311760676</v>
      </c>
      <c r="O103" s="15">
        <v>80.617256280617795</v>
      </c>
      <c r="P103" s="15">
        <v>91.642300045560205</v>
      </c>
      <c r="Q103" s="15">
        <v>81.187241489996993</v>
      </c>
      <c r="R103" s="15">
        <v>96.726534073485055</v>
      </c>
      <c r="S103" s="15">
        <v>103.24686871879159</v>
      </c>
      <c r="T103" s="15">
        <v>103.64803030336338</v>
      </c>
      <c r="U103" s="15">
        <v>108.342074474592</v>
      </c>
    </row>
    <row r="104" spans="1:21" ht="17.25" x14ac:dyDescent="0.3">
      <c r="A104" s="54" t="s">
        <v>84</v>
      </c>
      <c r="B104" s="60"/>
      <c r="C104" s="15">
        <v>509.9430144838675</v>
      </c>
      <c r="D104" s="15">
        <v>534.1486487952576</v>
      </c>
      <c r="E104" s="15">
        <v>572.49027787562591</v>
      </c>
      <c r="F104" s="15">
        <v>606.25372241627099</v>
      </c>
      <c r="G104" s="15">
        <v>721.23894996965134</v>
      </c>
      <c r="H104" s="15">
        <v>827.64483813056802</v>
      </c>
      <c r="I104" s="15">
        <v>926.10297038254976</v>
      </c>
      <c r="J104" s="15">
        <v>938.50193867565088</v>
      </c>
      <c r="K104" s="15">
        <v>917.78760803964803</v>
      </c>
      <c r="L104" s="15">
        <v>930.65278040185387</v>
      </c>
      <c r="M104" s="15">
        <v>887.63956468939944</v>
      </c>
      <c r="N104" s="15">
        <v>824.3978265918829</v>
      </c>
      <c r="O104" s="15">
        <v>817.01662227238671</v>
      </c>
      <c r="P104" s="15">
        <v>813.69514350912027</v>
      </c>
      <c r="Q104" s="15">
        <v>823.82704936121911</v>
      </c>
      <c r="R104" s="15">
        <v>841.96920367707128</v>
      </c>
      <c r="S104" s="15">
        <v>838.91882634292824</v>
      </c>
      <c r="T104" s="15">
        <v>888.52302468899779</v>
      </c>
      <c r="U104" s="15">
        <v>930.9379787088651</v>
      </c>
    </row>
    <row r="105" spans="1:21" ht="17.25" x14ac:dyDescent="0.3">
      <c r="A105" s="54" t="s">
        <v>85</v>
      </c>
      <c r="B105" s="25"/>
      <c r="C105" s="15">
        <v>307.59547991081183</v>
      </c>
      <c r="D105" s="15">
        <v>339.11119080188422</v>
      </c>
      <c r="E105" s="15">
        <v>366.76905017154502</v>
      </c>
      <c r="F105" s="15">
        <v>412.71087634456705</v>
      </c>
      <c r="G105" s="15">
        <v>457.10537871993728</v>
      </c>
      <c r="H105" s="15">
        <v>523.5000840325182</v>
      </c>
      <c r="I105" s="15">
        <v>542.23462184031041</v>
      </c>
      <c r="J105" s="15">
        <v>617.00079402779488</v>
      </c>
      <c r="K105" s="15">
        <v>574.61539083919672</v>
      </c>
      <c r="L105" s="15">
        <v>498.95238121857307</v>
      </c>
      <c r="M105" s="15">
        <v>455.77516376973108</v>
      </c>
      <c r="N105" s="15">
        <v>449.64345677178375</v>
      </c>
      <c r="O105" s="15">
        <v>402.28569486498367</v>
      </c>
      <c r="P105" s="15">
        <v>364.99686385601865</v>
      </c>
      <c r="Q105" s="15">
        <v>368.04255612232527</v>
      </c>
      <c r="R105" s="15">
        <v>361.71265305984207</v>
      </c>
      <c r="S105" s="15">
        <v>362.49397737563646</v>
      </c>
      <c r="T105" s="15">
        <v>374.22275377497414</v>
      </c>
      <c r="U105" s="15">
        <v>374.09851879207906</v>
      </c>
    </row>
    <row r="106" spans="1:21" ht="17.25" x14ac:dyDescent="0.3">
      <c r="A106" s="61" t="s">
        <v>109</v>
      </c>
      <c r="B106" s="25"/>
      <c r="C106" s="20">
        <f t="shared" ref="C106:Q106" si="39">+SUM(C103:C105)</f>
        <v>864.75168760353131</v>
      </c>
      <c r="D106" s="20">
        <f t="shared" si="39"/>
        <v>916.34395743502773</v>
      </c>
      <c r="E106" s="20">
        <f t="shared" si="39"/>
        <v>985.54839150990597</v>
      </c>
      <c r="F106" s="20">
        <f t="shared" si="39"/>
        <v>1065.595868739219</v>
      </c>
      <c r="G106" s="20">
        <f t="shared" si="39"/>
        <v>1245.0458616204201</v>
      </c>
      <c r="H106" s="20">
        <f t="shared" si="39"/>
        <v>1420.2714530187561</v>
      </c>
      <c r="I106" s="20">
        <f t="shared" si="39"/>
        <v>1533.0751579791322</v>
      </c>
      <c r="J106" s="20">
        <f t="shared" si="39"/>
        <v>1613.8618886297954</v>
      </c>
      <c r="K106" s="20">
        <f t="shared" si="39"/>
        <v>1579.2262757191297</v>
      </c>
      <c r="L106" s="20">
        <f t="shared" si="39"/>
        <v>1507.3581538054866</v>
      </c>
      <c r="M106" s="20">
        <f t="shared" si="39"/>
        <v>1415.387969896954</v>
      </c>
      <c r="N106" s="20">
        <f t="shared" si="39"/>
        <v>1346.8245951243427</v>
      </c>
      <c r="O106" s="20">
        <f t="shared" si="39"/>
        <v>1299.9195734179882</v>
      </c>
      <c r="P106" s="20">
        <f t="shared" si="39"/>
        <v>1270.3343074106992</v>
      </c>
      <c r="Q106" s="20">
        <f t="shared" si="39"/>
        <v>1273.0568469735413</v>
      </c>
      <c r="R106" s="20">
        <f t="shared" ref="R106" si="40">+SUM(R103:R105)</f>
        <v>1300.4083908103985</v>
      </c>
      <c r="S106" s="20">
        <f t="shared" ref="S106:U106" si="41">+SUM(S103:S105)</f>
        <v>1304.6596724373562</v>
      </c>
      <c r="T106" s="20">
        <f t="shared" si="41"/>
        <v>1366.3938087673353</v>
      </c>
      <c r="U106" s="20">
        <f t="shared" si="41"/>
        <v>1413.378571975536</v>
      </c>
    </row>
    <row r="107" spans="1:21" ht="5.25" customHeight="1" x14ac:dyDescent="0.3">
      <c r="A107" s="61"/>
      <c r="B107" s="8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</row>
    <row r="108" spans="1:21" ht="17.25" x14ac:dyDescent="0.3">
      <c r="A108" s="54" t="s">
        <v>88</v>
      </c>
      <c r="B108" s="13"/>
      <c r="C108" s="15">
        <v>59.672932235586501</v>
      </c>
      <c r="D108" s="15">
        <v>76.609119539119959</v>
      </c>
      <c r="E108" s="15">
        <v>83.802427963185735</v>
      </c>
      <c r="F108" s="15">
        <v>120.50941064376148</v>
      </c>
      <c r="G108" s="15">
        <v>149.07000485601253</v>
      </c>
      <c r="H108" s="15">
        <v>167.59146990219102</v>
      </c>
      <c r="I108" s="15">
        <v>177.43661244282541</v>
      </c>
      <c r="J108" s="15">
        <v>76.085617214184722</v>
      </c>
      <c r="K108" s="15">
        <v>82.651490300954706</v>
      </c>
      <c r="L108" s="15">
        <v>80.832522795415699</v>
      </c>
      <c r="M108" s="15">
        <v>54.985466861773105</v>
      </c>
      <c r="N108" s="15">
        <v>68.891782424021429</v>
      </c>
      <c r="O108" s="15">
        <v>55.658052612136203</v>
      </c>
      <c r="P108" s="15">
        <v>65.436313136024182</v>
      </c>
      <c r="Q108" s="15">
        <v>56.160292441227078</v>
      </c>
      <c r="R108" s="15">
        <v>88.809023172718938</v>
      </c>
      <c r="S108" s="15">
        <v>77.636911088800289</v>
      </c>
      <c r="T108" s="15">
        <v>84.269263965579995</v>
      </c>
      <c r="U108" s="15">
        <v>95.856932273180192</v>
      </c>
    </row>
    <row r="109" spans="1:21" ht="17.25" x14ac:dyDescent="0.3">
      <c r="A109" s="54" t="s">
        <v>89</v>
      </c>
      <c r="B109" s="13"/>
      <c r="C109" s="62">
        <v>93.95396095882397</v>
      </c>
      <c r="D109" s="62">
        <v>92.402294205275339</v>
      </c>
      <c r="E109" s="62">
        <v>131.97881381946269</v>
      </c>
      <c r="F109" s="62">
        <v>95.474320836039439</v>
      </c>
      <c r="G109" s="62">
        <v>122.47227896436262</v>
      </c>
      <c r="H109" s="62">
        <v>133.24374285413674</v>
      </c>
      <c r="I109" s="62">
        <v>113.43007354255317</v>
      </c>
      <c r="J109" s="62">
        <v>206.56421328768985</v>
      </c>
      <c r="K109" s="62">
        <v>187.2446098879625</v>
      </c>
      <c r="L109" s="62">
        <v>185.21114216385354</v>
      </c>
      <c r="M109" s="62">
        <v>178.65154416692587</v>
      </c>
      <c r="N109" s="62">
        <v>218.90812969768908</v>
      </c>
      <c r="O109" s="62">
        <v>178.18298688198698</v>
      </c>
      <c r="P109" s="62">
        <v>183.01131680499799</v>
      </c>
      <c r="Q109" s="62">
        <v>193.77151571292831</v>
      </c>
      <c r="R109" s="62">
        <v>214.21828184846206</v>
      </c>
      <c r="S109" s="62">
        <v>234.51207863662955</v>
      </c>
      <c r="T109" s="62">
        <v>277.34720687555529</v>
      </c>
      <c r="U109" s="62">
        <v>263.56753859657084</v>
      </c>
    </row>
    <row r="110" spans="1:21" ht="17.25" x14ac:dyDescent="0.3">
      <c r="A110" s="54" t="s">
        <v>90</v>
      </c>
      <c r="B110" s="13"/>
      <c r="C110" s="15">
        <v>243.03055895146397</v>
      </c>
      <c r="D110" s="15">
        <v>255.73309509988695</v>
      </c>
      <c r="E110" s="15">
        <v>246.65453771604197</v>
      </c>
      <c r="F110" s="15">
        <v>295.68717959860408</v>
      </c>
      <c r="G110" s="15">
        <v>283.26094993499828</v>
      </c>
      <c r="H110" s="15">
        <v>279.6194272879618</v>
      </c>
      <c r="I110" s="15">
        <v>303.56294124384397</v>
      </c>
      <c r="J110" s="15">
        <v>411.81000679538784</v>
      </c>
      <c r="K110" s="15">
        <v>297.76123726716997</v>
      </c>
      <c r="L110" s="15">
        <v>277.85095623371996</v>
      </c>
      <c r="M110" s="15">
        <v>297.91157979446893</v>
      </c>
      <c r="N110" s="15">
        <v>288.67907675199712</v>
      </c>
      <c r="O110" s="15">
        <v>290.363520690271</v>
      </c>
      <c r="P110" s="15">
        <v>288.2174603042979</v>
      </c>
      <c r="Q110" s="15">
        <v>289.22377068767605</v>
      </c>
      <c r="R110" s="15">
        <v>294.89419346531901</v>
      </c>
      <c r="S110" s="15">
        <v>287.53840965793103</v>
      </c>
      <c r="T110" s="15">
        <v>294.39519927600907</v>
      </c>
      <c r="U110" s="15">
        <v>305.66560141306496</v>
      </c>
    </row>
    <row r="111" spans="1:21" ht="17.25" x14ac:dyDescent="0.3">
      <c r="A111" s="54" t="s">
        <v>91</v>
      </c>
      <c r="B111" s="13"/>
      <c r="C111" s="62">
        <v>28.386778621794001</v>
      </c>
      <c r="D111" s="62">
        <v>29.630446566312873</v>
      </c>
      <c r="E111" s="62">
        <v>33.908283926473125</v>
      </c>
      <c r="F111" s="62">
        <v>31.78439915274091</v>
      </c>
      <c r="G111" s="62">
        <v>48.203397391257944</v>
      </c>
      <c r="H111" s="62">
        <v>55.930090581053456</v>
      </c>
      <c r="I111" s="62">
        <v>54.719156964775507</v>
      </c>
      <c r="J111" s="62">
        <v>-2.8495514255168963</v>
      </c>
      <c r="K111" s="62">
        <v>42.240578454249999</v>
      </c>
      <c r="L111" s="62">
        <v>40.804751106879984</v>
      </c>
      <c r="M111" s="62">
        <v>38.572810194130014</v>
      </c>
      <c r="N111" s="62">
        <v>37.705083446780016</v>
      </c>
      <c r="O111" s="62">
        <v>36.797140498109997</v>
      </c>
      <c r="P111" s="62">
        <v>34.986203759019986</v>
      </c>
      <c r="Q111" s="62">
        <v>35.06372658874001</v>
      </c>
      <c r="R111" s="62">
        <v>36.32797633597</v>
      </c>
      <c r="S111" s="62">
        <v>35.357260076679992</v>
      </c>
      <c r="T111" s="62">
        <v>32.027114552439997</v>
      </c>
      <c r="U111" s="62">
        <v>34.32585531977999</v>
      </c>
    </row>
    <row r="112" spans="1:21" ht="17.25" x14ac:dyDescent="0.3">
      <c r="A112" s="61" t="s">
        <v>110</v>
      </c>
      <c r="B112" s="13"/>
      <c r="C112" s="20">
        <f t="shared" ref="C112:Q112" si="42">SUM(C108:C111)</f>
        <v>425.04423076766847</v>
      </c>
      <c r="D112" s="20">
        <f t="shared" si="42"/>
        <v>454.37495541059508</v>
      </c>
      <c r="E112" s="20">
        <f t="shared" si="42"/>
        <v>496.34406342516354</v>
      </c>
      <c r="F112" s="20">
        <f t="shared" si="42"/>
        <v>543.45531023114586</v>
      </c>
      <c r="G112" s="20">
        <f t="shared" si="42"/>
        <v>603.00663114663132</v>
      </c>
      <c r="H112" s="20">
        <f t="shared" si="42"/>
        <v>636.38473062534308</v>
      </c>
      <c r="I112" s="20">
        <f t="shared" si="42"/>
        <v>649.14878419399804</v>
      </c>
      <c r="J112" s="20">
        <f t="shared" si="42"/>
        <v>691.61028587174553</v>
      </c>
      <c r="K112" s="20">
        <f t="shared" si="42"/>
        <v>609.89791591033713</v>
      </c>
      <c r="L112" s="20">
        <f t="shared" si="42"/>
        <v>584.6993722998692</v>
      </c>
      <c r="M112" s="20">
        <f t="shared" si="42"/>
        <v>570.1214010172979</v>
      </c>
      <c r="N112" s="20">
        <f t="shared" si="42"/>
        <v>614.18407232048764</v>
      </c>
      <c r="O112" s="20">
        <f t="shared" si="42"/>
        <v>561.00170068250418</v>
      </c>
      <c r="P112" s="20">
        <f t="shared" si="42"/>
        <v>571.65129400434</v>
      </c>
      <c r="Q112" s="20">
        <f t="shared" si="42"/>
        <v>574.21930543057147</v>
      </c>
      <c r="R112" s="20">
        <f t="shared" ref="R112:U112" si="43">SUM(R108:R111)</f>
        <v>634.24947482247001</v>
      </c>
      <c r="S112" s="20">
        <f t="shared" si="43"/>
        <v>635.04465946004075</v>
      </c>
      <c r="T112" s="20">
        <f t="shared" si="43"/>
        <v>688.0387846695844</v>
      </c>
      <c r="U112" s="20">
        <f t="shared" si="43"/>
        <v>699.41592760259596</v>
      </c>
    </row>
    <row r="113" spans="1:21" ht="17.25" x14ac:dyDescent="0.3">
      <c r="A113" s="56" t="s">
        <v>111</v>
      </c>
      <c r="B113" s="13"/>
      <c r="C113" s="35">
        <f t="shared" ref="C113:U113" si="44">+SUM(C106,C112)</f>
        <v>1289.7959183711998</v>
      </c>
      <c r="D113" s="35">
        <f t="shared" si="44"/>
        <v>1370.7189128456228</v>
      </c>
      <c r="E113" s="35">
        <f t="shared" si="44"/>
        <v>1481.8924549350695</v>
      </c>
      <c r="F113" s="35">
        <f t="shared" si="44"/>
        <v>1609.0511789703648</v>
      </c>
      <c r="G113" s="35">
        <f t="shared" si="44"/>
        <v>1848.0524927670513</v>
      </c>
      <c r="H113" s="35">
        <f t="shared" si="44"/>
        <v>2056.6561836440992</v>
      </c>
      <c r="I113" s="35">
        <f t="shared" si="44"/>
        <v>2182.2239421731301</v>
      </c>
      <c r="J113" s="35">
        <f t="shared" si="44"/>
        <v>2305.4721745015408</v>
      </c>
      <c r="K113" s="35">
        <f t="shared" si="44"/>
        <v>2189.1241916294666</v>
      </c>
      <c r="L113" s="35">
        <f t="shared" si="44"/>
        <v>2092.0575261053559</v>
      </c>
      <c r="M113" s="35">
        <f t="shared" si="44"/>
        <v>1985.509370914252</v>
      </c>
      <c r="N113" s="35">
        <f t="shared" si="44"/>
        <v>1961.0086674448303</v>
      </c>
      <c r="O113" s="35">
        <f t="shared" si="44"/>
        <v>1860.9212741004924</v>
      </c>
      <c r="P113" s="35">
        <f t="shared" si="44"/>
        <v>1841.9856014150391</v>
      </c>
      <c r="Q113" s="35">
        <f t="shared" si="44"/>
        <v>1847.2761524041127</v>
      </c>
      <c r="R113" s="35">
        <f t="shared" si="44"/>
        <v>1934.6578656328684</v>
      </c>
      <c r="S113" s="35">
        <f t="shared" si="44"/>
        <v>1939.704331897397</v>
      </c>
      <c r="T113" s="35">
        <f t="shared" si="44"/>
        <v>2054.4325934369199</v>
      </c>
      <c r="U113" s="35">
        <f t="shared" si="44"/>
        <v>2112.7944995781318</v>
      </c>
    </row>
    <row r="114" spans="1:21" ht="17.25" x14ac:dyDescent="0.3">
      <c r="A114" s="44" t="s">
        <v>112</v>
      </c>
      <c r="B114" s="13"/>
      <c r="C114" s="45">
        <f t="shared" ref="C114:U114" si="45">+C100-C113</f>
        <v>1927.1471395463152</v>
      </c>
      <c r="D114" s="45">
        <f t="shared" si="45"/>
        <v>1992.4447552078011</v>
      </c>
      <c r="E114" s="45">
        <f t="shared" si="45"/>
        <v>2153.3204550927298</v>
      </c>
      <c r="F114" s="45">
        <f t="shared" si="45"/>
        <v>2251.2271499233211</v>
      </c>
      <c r="G114" s="45">
        <f t="shared" si="45"/>
        <v>2317.2276794934096</v>
      </c>
      <c r="H114" s="45">
        <f t="shared" si="45"/>
        <v>2198.262104311651</v>
      </c>
      <c r="I114" s="45">
        <f t="shared" si="45"/>
        <v>2324.4441801403927</v>
      </c>
      <c r="J114" s="45">
        <f t="shared" si="45"/>
        <v>2314.6312749373833</v>
      </c>
      <c r="K114" s="45">
        <f t="shared" si="45"/>
        <v>2539.8256904174796</v>
      </c>
      <c r="L114" s="45">
        <f t="shared" si="45"/>
        <v>2636.4150164808684</v>
      </c>
      <c r="M114" s="45">
        <f t="shared" si="45"/>
        <v>2676.1303972666574</v>
      </c>
      <c r="N114" s="45">
        <f t="shared" si="45"/>
        <v>2661.7616488007989</v>
      </c>
      <c r="O114" s="45">
        <f t="shared" si="45"/>
        <v>2663.4138114675216</v>
      </c>
      <c r="P114" s="45">
        <f t="shared" si="45"/>
        <v>2699.404302588433</v>
      </c>
      <c r="Q114" s="45">
        <f t="shared" si="45"/>
        <v>2752.0200396547434</v>
      </c>
      <c r="R114" s="45">
        <f t="shared" si="45"/>
        <v>2756.9566309072579</v>
      </c>
      <c r="S114" s="45">
        <f t="shared" si="45"/>
        <v>2729.4905938730003</v>
      </c>
      <c r="T114" s="45">
        <f t="shared" si="45"/>
        <v>2831.3305195788862</v>
      </c>
      <c r="U114" s="45">
        <f t="shared" si="45"/>
        <v>2829.3062720834632</v>
      </c>
    </row>
    <row r="115" spans="1:21" ht="5.25" customHeight="1" x14ac:dyDescent="0.3">
      <c r="A115" s="63"/>
      <c r="B115" s="13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</row>
    <row r="116" spans="1:21" ht="17.25" x14ac:dyDescent="0.3">
      <c r="A116" s="61" t="s">
        <v>113</v>
      </c>
      <c r="B116" s="13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</row>
    <row r="117" spans="1:21" ht="17.25" x14ac:dyDescent="0.3">
      <c r="A117" s="54" t="s">
        <v>114</v>
      </c>
      <c r="B117" s="13"/>
      <c r="C117" s="15">
        <v>460.34644093411339</v>
      </c>
      <c r="D117" s="15">
        <v>542.65240273679751</v>
      </c>
      <c r="E117" s="15">
        <v>509.70766230847931</v>
      </c>
      <c r="F117" s="15">
        <v>615.04317962552352</v>
      </c>
      <c r="G117" s="15">
        <v>718.52280625613059</v>
      </c>
      <c r="H117" s="15">
        <v>728.08401230406764</v>
      </c>
      <c r="I117" s="15">
        <v>695.68042545604453</v>
      </c>
      <c r="J117" s="15">
        <v>861.89710769824308</v>
      </c>
      <c r="K117" s="15">
        <v>791.30873598406345</v>
      </c>
      <c r="L117" s="15">
        <v>1110.7103162550204</v>
      </c>
      <c r="M117" s="15">
        <v>1091.4290865261353</v>
      </c>
      <c r="N117" s="15">
        <v>1125.8857187360538</v>
      </c>
      <c r="O117" s="15">
        <v>919.39860139737016</v>
      </c>
      <c r="P117" s="15">
        <v>856.94297747740325</v>
      </c>
      <c r="Q117" s="15">
        <v>1013.8946611380428</v>
      </c>
      <c r="R117" s="15">
        <v>1359.7353648446062</v>
      </c>
      <c r="S117" s="15">
        <v>933.17376071196679</v>
      </c>
      <c r="T117" s="15">
        <v>1040.9336589812369</v>
      </c>
      <c r="U117" s="15">
        <v>1189.2824311440825</v>
      </c>
    </row>
    <row r="118" spans="1:21" ht="17.25" x14ac:dyDescent="0.3">
      <c r="A118" s="54" t="s">
        <v>115</v>
      </c>
      <c r="B118" s="13"/>
      <c r="C118" s="15">
        <v>0.2045315</v>
      </c>
      <c r="D118" s="15">
        <v>0.14767409507999998</v>
      </c>
      <c r="E118" s="15">
        <v>0.16388367884000002</v>
      </c>
      <c r="F118" s="15">
        <v>5.7066615038800013</v>
      </c>
      <c r="G118" s="15">
        <v>0</v>
      </c>
      <c r="H118" s="15">
        <v>70.318038302000005</v>
      </c>
      <c r="I118" s="15">
        <v>0</v>
      </c>
      <c r="J118" s="15">
        <v>9.2961697999999163E-2</v>
      </c>
      <c r="K118" s="15">
        <v>1.3733512E-2</v>
      </c>
      <c r="L118" s="15">
        <v>0.12767820247207998</v>
      </c>
      <c r="M118" s="15">
        <v>-8.2773090070986652E-10</v>
      </c>
      <c r="N118" s="15">
        <v>0</v>
      </c>
      <c r="O118" s="15">
        <v>-50.639591497697488</v>
      </c>
      <c r="P118" s="15">
        <v>-8.1215478652397941</v>
      </c>
      <c r="Q118" s="15">
        <v>3.9227650665704568</v>
      </c>
      <c r="R118" s="15">
        <v>22.332379624963082</v>
      </c>
      <c r="S118" s="15">
        <v>-22.878144694771262</v>
      </c>
      <c r="T118" s="15">
        <v>-33.1993618775819</v>
      </c>
      <c r="U118" s="15">
        <v>1.321499513286748</v>
      </c>
    </row>
    <row r="119" spans="1:21" ht="17.25" x14ac:dyDescent="0.3">
      <c r="A119" s="54" t="s">
        <v>116</v>
      </c>
      <c r="B119" s="31"/>
      <c r="C119" s="15">
        <v>-48.229323149026996</v>
      </c>
      <c r="D119" s="15">
        <v>-53.257396587329993</v>
      </c>
      <c r="E119" s="15">
        <v>-62.615238350560013</v>
      </c>
      <c r="F119" s="15">
        <v>-55.576688243410025</v>
      </c>
      <c r="G119" s="15">
        <v>-49.653696664459993</v>
      </c>
      <c r="H119" s="15">
        <v>-60.964149899357793</v>
      </c>
      <c r="I119" s="15">
        <v>-71.004975430628022</v>
      </c>
      <c r="J119" s="15">
        <v>-108.82141095761524</v>
      </c>
      <c r="K119" s="15">
        <v>-54.9464868782648</v>
      </c>
      <c r="L119" s="15">
        <v>-66.156315963678793</v>
      </c>
      <c r="M119" s="15">
        <v>-65.244213512523984</v>
      </c>
      <c r="N119" s="15">
        <v>-78.235082552425879</v>
      </c>
      <c r="O119" s="15">
        <v>-66.146150013569184</v>
      </c>
      <c r="P119" s="15">
        <v>-88.897072174954431</v>
      </c>
      <c r="Q119" s="15">
        <v>-83.374639157380003</v>
      </c>
      <c r="R119" s="15">
        <v>-81.702580502509932</v>
      </c>
      <c r="S119" s="15">
        <v>-77.171895692799993</v>
      </c>
      <c r="T119" s="15">
        <v>-96.59786900092999</v>
      </c>
      <c r="U119" s="15">
        <v>-101.83951207467</v>
      </c>
    </row>
    <row r="120" spans="1:21" ht="17.25" x14ac:dyDescent="0.3">
      <c r="A120" s="56" t="s">
        <v>117</v>
      </c>
      <c r="B120" s="13"/>
      <c r="C120" s="35">
        <f t="shared" ref="C120:Q120" si="46">+SUM(C117:C119)</f>
        <v>412.32164928508638</v>
      </c>
      <c r="D120" s="35">
        <f t="shared" si="46"/>
        <v>489.54268024454751</v>
      </c>
      <c r="E120" s="35">
        <f t="shared" si="46"/>
        <v>447.25630763675935</v>
      </c>
      <c r="F120" s="35">
        <f t="shared" si="46"/>
        <v>565.17315288599355</v>
      </c>
      <c r="G120" s="35">
        <f t="shared" si="46"/>
        <v>668.86910959167062</v>
      </c>
      <c r="H120" s="35">
        <f t="shared" si="46"/>
        <v>737.4379007067098</v>
      </c>
      <c r="I120" s="35">
        <f t="shared" si="46"/>
        <v>624.67545002541647</v>
      </c>
      <c r="J120" s="35">
        <f t="shared" si="46"/>
        <v>753.16865843862774</v>
      </c>
      <c r="K120" s="35">
        <f t="shared" si="46"/>
        <v>736.37598261779874</v>
      </c>
      <c r="L120" s="35">
        <f t="shared" si="46"/>
        <v>1044.6816784938137</v>
      </c>
      <c r="M120" s="35">
        <f t="shared" si="46"/>
        <v>1026.1848730127836</v>
      </c>
      <c r="N120" s="35">
        <f t="shared" si="46"/>
        <v>1047.650636183628</v>
      </c>
      <c r="O120" s="35">
        <f t="shared" si="46"/>
        <v>802.61285988610348</v>
      </c>
      <c r="P120" s="35">
        <f t="shared" si="46"/>
        <v>759.92435743720898</v>
      </c>
      <c r="Q120" s="35">
        <f t="shared" si="46"/>
        <v>934.44278704723331</v>
      </c>
      <c r="R120" s="35">
        <f t="shared" ref="R120" si="47">+SUM(R117:R119)</f>
        <v>1300.3651639670593</v>
      </c>
      <c r="S120" s="35">
        <f t="shared" ref="S120:U120" si="48">+SUM(S117:S119)</f>
        <v>833.12372032439555</v>
      </c>
      <c r="T120" s="35">
        <f t="shared" si="48"/>
        <v>911.13642810272506</v>
      </c>
      <c r="U120" s="35">
        <f t="shared" si="48"/>
        <v>1088.7644185826991</v>
      </c>
    </row>
    <row r="121" spans="1:21" ht="17.25" x14ac:dyDescent="0.3">
      <c r="A121" s="44" t="s">
        <v>118</v>
      </c>
      <c r="B121" s="13"/>
      <c r="C121" s="45">
        <f t="shared" ref="C121:U121" si="49">+C114-C120</f>
        <v>1514.8254902612289</v>
      </c>
      <c r="D121" s="45">
        <f t="shared" si="49"/>
        <v>1502.9020749632537</v>
      </c>
      <c r="E121" s="45">
        <f t="shared" si="49"/>
        <v>1706.0641474559704</v>
      </c>
      <c r="F121" s="45">
        <f t="shared" si="49"/>
        <v>1686.0539970373275</v>
      </c>
      <c r="G121" s="45">
        <f t="shared" si="49"/>
        <v>1648.358569901739</v>
      </c>
      <c r="H121" s="45">
        <f t="shared" si="49"/>
        <v>1460.8242036049412</v>
      </c>
      <c r="I121" s="45">
        <f t="shared" si="49"/>
        <v>1699.7687301149763</v>
      </c>
      <c r="J121" s="45">
        <f t="shared" si="49"/>
        <v>1561.4626164987556</v>
      </c>
      <c r="K121" s="45">
        <f t="shared" si="49"/>
        <v>1803.4497077996807</v>
      </c>
      <c r="L121" s="45">
        <f t="shared" si="49"/>
        <v>1591.7333379870547</v>
      </c>
      <c r="M121" s="45">
        <f t="shared" si="49"/>
        <v>1649.9455242538738</v>
      </c>
      <c r="N121" s="45">
        <f t="shared" si="49"/>
        <v>1614.1110126171709</v>
      </c>
      <c r="O121" s="45">
        <f t="shared" si="49"/>
        <v>1860.8009515814181</v>
      </c>
      <c r="P121" s="45">
        <f t="shared" si="49"/>
        <v>1939.479945151224</v>
      </c>
      <c r="Q121" s="45">
        <f t="shared" si="49"/>
        <v>1817.5772526075102</v>
      </c>
      <c r="R121" s="45">
        <f t="shared" si="49"/>
        <v>1456.5914669401986</v>
      </c>
      <c r="S121" s="45">
        <f t="shared" si="49"/>
        <v>1896.3668735486049</v>
      </c>
      <c r="T121" s="45">
        <f t="shared" si="49"/>
        <v>1920.1940914761612</v>
      </c>
      <c r="U121" s="45">
        <f t="shared" si="49"/>
        <v>1740.5418535007641</v>
      </c>
    </row>
    <row r="122" spans="1:21" ht="5.25" customHeight="1" x14ac:dyDescent="0.3">
      <c r="A122" s="63"/>
      <c r="B122" s="13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</row>
    <row r="123" spans="1:21" ht="17.25" x14ac:dyDescent="0.3">
      <c r="A123" s="61" t="s">
        <v>119</v>
      </c>
      <c r="B123" s="13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</row>
    <row r="124" spans="1:21" ht="17.25" x14ac:dyDescent="0.3">
      <c r="A124" s="54" t="s">
        <v>120</v>
      </c>
      <c r="B124" s="48"/>
      <c r="C124" s="15">
        <v>699.97009579231258</v>
      </c>
      <c r="D124" s="15">
        <v>713.61938783281209</v>
      </c>
      <c r="E124" s="15">
        <v>791.99978635865978</v>
      </c>
      <c r="F124" s="15">
        <v>889.73638787804873</v>
      </c>
      <c r="G124" s="15">
        <v>905.66376797541682</v>
      </c>
      <c r="H124" s="15">
        <v>897.07368087940517</v>
      </c>
      <c r="I124" s="15">
        <v>878.734042240647</v>
      </c>
      <c r="J124" s="15">
        <v>911.83944624069932</v>
      </c>
      <c r="K124" s="15">
        <v>919.3521925365643</v>
      </c>
      <c r="L124" s="15">
        <v>950.27311518574936</v>
      </c>
      <c r="M124" s="15">
        <v>968.30957252779092</v>
      </c>
      <c r="N124" s="15">
        <v>955.76792946168871</v>
      </c>
      <c r="O124" s="15">
        <v>943.98610049492561</v>
      </c>
      <c r="P124" s="15">
        <v>994.32015994298672</v>
      </c>
      <c r="Q124" s="15">
        <v>975.79883949674809</v>
      </c>
      <c r="R124" s="15">
        <v>1082.4150757175973</v>
      </c>
      <c r="S124" s="15">
        <v>1027.9847071966244</v>
      </c>
      <c r="T124" s="15">
        <v>1075.1227620359577</v>
      </c>
      <c r="U124" s="15">
        <v>1112.6085199517761</v>
      </c>
    </row>
    <row r="125" spans="1:21" ht="17.25" x14ac:dyDescent="0.3">
      <c r="A125" s="54" t="s">
        <v>121</v>
      </c>
      <c r="B125" s="48"/>
      <c r="C125" s="15">
        <v>56.165984089930006</v>
      </c>
      <c r="D125" s="15">
        <v>59.558860895439999</v>
      </c>
      <c r="E125" s="15">
        <v>60.399014213949997</v>
      </c>
      <c r="F125" s="15">
        <v>57.767881738589992</v>
      </c>
      <c r="G125" s="15">
        <v>34.462770253469998</v>
      </c>
      <c r="H125" s="15">
        <v>40.526096407869986</v>
      </c>
      <c r="I125" s="15">
        <v>70.508573221909998</v>
      </c>
      <c r="J125" s="15">
        <v>130.22140735716005</v>
      </c>
      <c r="K125" s="15">
        <v>76.786792628639986</v>
      </c>
      <c r="L125" s="15">
        <v>75.920336222749967</v>
      </c>
      <c r="M125" s="15">
        <v>75.180774041840053</v>
      </c>
      <c r="N125" s="15">
        <v>83.948610943620011</v>
      </c>
      <c r="O125" s="15">
        <v>76.904395072434298</v>
      </c>
      <c r="P125" s="15">
        <v>77.348248631090044</v>
      </c>
      <c r="Q125" s="15">
        <v>77.250767148502021</v>
      </c>
      <c r="R125" s="15">
        <v>81.397677796207887</v>
      </c>
      <c r="S125" s="15">
        <v>80.690398465269993</v>
      </c>
      <c r="T125" s="15">
        <v>84.373806776450905</v>
      </c>
      <c r="U125" s="15">
        <v>87.126209433209965</v>
      </c>
    </row>
    <row r="126" spans="1:21" ht="17.25" x14ac:dyDescent="0.3">
      <c r="A126" s="54" t="s">
        <v>122</v>
      </c>
      <c r="B126" s="13"/>
      <c r="C126" s="15">
        <v>198.77254413964098</v>
      </c>
      <c r="D126" s="15">
        <v>194.38996508962404</v>
      </c>
      <c r="E126" s="15">
        <v>201.40063796223501</v>
      </c>
      <c r="F126" s="15">
        <v>193.12854268068389</v>
      </c>
      <c r="G126" s="15">
        <v>213.51979320305767</v>
      </c>
      <c r="H126" s="15">
        <v>206.41706070752295</v>
      </c>
      <c r="I126" s="15">
        <v>210.96694274138858</v>
      </c>
      <c r="J126" s="15">
        <v>193.18471143555641</v>
      </c>
      <c r="K126" s="15">
        <v>240.77438360566086</v>
      </c>
      <c r="L126" s="15">
        <v>227.52694811596703</v>
      </c>
      <c r="M126" s="15">
        <v>226.96059730603238</v>
      </c>
      <c r="N126" s="15">
        <v>231.50932707131548</v>
      </c>
      <c r="O126" s="15">
        <v>253.585706623025</v>
      </c>
      <c r="P126" s="15">
        <v>235.16388421520054</v>
      </c>
      <c r="Q126" s="15">
        <v>244.10554580677649</v>
      </c>
      <c r="R126" s="15">
        <v>254.46817281304718</v>
      </c>
      <c r="S126" s="15">
        <v>255.53083306810237</v>
      </c>
      <c r="T126" s="15">
        <v>301.04669194572409</v>
      </c>
      <c r="U126" s="15">
        <v>279.63106957659113</v>
      </c>
    </row>
    <row r="127" spans="1:21" ht="17.25" x14ac:dyDescent="0.3">
      <c r="A127" s="54" t="s">
        <v>123</v>
      </c>
      <c r="B127" s="13"/>
      <c r="C127" s="15">
        <v>39.682510085973767</v>
      </c>
      <c r="D127" s="15">
        <v>41.146638451248037</v>
      </c>
      <c r="E127" s="15">
        <v>42.523265783524899</v>
      </c>
      <c r="F127" s="15">
        <v>43.970649513475131</v>
      </c>
      <c r="G127" s="15">
        <v>41.908443193000004</v>
      </c>
      <c r="H127" s="15">
        <v>47.513973846999995</v>
      </c>
      <c r="I127" s="15">
        <v>47.847441865</v>
      </c>
      <c r="J127" s="15">
        <v>48.797922284999977</v>
      </c>
      <c r="K127" s="15">
        <v>44.250165854999999</v>
      </c>
      <c r="L127" s="15">
        <v>43.919623823999991</v>
      </c>
      <c r="M127" s="15">
        <v>40.361781723000007</v>
      </c>
      <c r="N127" s="15">
        <v>41.283258811999985</v>
      </c>
      <c r="O127" s="15">
        <v>37.327741871000001</v>
      </c>
      <c r="P127" s="15">
        <v>39.009395323</v>
      </c>
      <c r="Q127" s="15">
        <v>38.904914470999998</v>
      </c>
      <c r="R127" s="15">
        <v>41.395581174000007</v>
      </c>
      <c r="S127" s="15">
        <v>41.009876601999999</v>
      </c>
      <c r="T127" s="15">
        <v>40.075726872000004</v>
      </c>
      <c r="U127" s="15">
        <v>39.824863589000003</v>
      </c>
    </row>
    <row r="128" spans="1:21" ht="17.25" x14ac:dyDescent="0.3">
      <c r="A128" s="64" t="s">
        <v>124</v>
      </c>
      <c r="B128" s="49"/>
      <c r="C128" s="35">
        <f t="shared" ref="C128:U128" si="50">+SUM(C124,C125:C126,C127)</f>
        <v>994.59113410785733</v>
      </c>
      <c r="D128" s="35">
        <f t="shared" si="50"/>
        <v>1008.7148522691242</v>
      </c>
      <c r="E128" s="35">
        <f t="shared" si="50"/>
        <v>1096.3227043183697</v>
      </c>
      <c r="F128" s="35">
        <f t="shared" si="50"/>
        <v>1184.6034618107976</v>
      </c>
      <c r="G128" s="35">
        <f t="shared" si="50"/>
        <v>1195.5547746249445</v>
      </c>
      <c r="H128" s="35">
        <f t="shared" si="50"/>
        <v>1191.5308118417981</v>
      </c>
      <c r="I128" s="35">
        <f t="shared" si="50"/>
        <v>1208.0570000689456</v>
      </c>
      <c r="J128" s="35">
        <f t="shared" si="50"/>
        <v>1284.0434873184158</v>
      </c>
      <c r="K128" s="35">
        <f t="shared" si="50"/>
        <v>1281.1635346258652</v>
      </c>
      <c r="L128" s="35">
        <f t="shared" si="50"/>
        <v>1297.6400233484665</v>
      </c>
      <c r="M128" s="35">
        <f t="shared" si="50"/>
        <v>1310.8127255986633</v>
      </c>
      <c r="N128" s="35">
        <f t="shared" si="50"/>
        <v>1312.5091262886242</v>
      </c>
      <c r="O128" s="35">
        <f t="shared" si="50"/>
        <v>1311.803944061385</v>
      </c>
      <c r="P128" s="35">
        <f t="shared" si="50"/>
        <v>1345.8416881122773</v>
      </c>
      <c r="Q128" s="35">
        <f t="shared" si="50"/>
        <v>1336.0600669230266</v>
      </c>
      <c r="R128" s="35">
        <f t="shared" si="50"/>
        <v>1459.6765075008525</v>
      </c>
      <c r="S128" s="35">
        <f t="shared" si="50"/>
        <v>1405.2158153319967</v>
      </c>
      <c r="T128" s="35">
        <f t="shared" si="50"/>
        <v>1500.6189876301328</v>
      </c>
      <c r="U128" s="35">
        <f t="shared" si="50"/>
        <v>1519.1906625505771</v>
      </c>
    </row>
    <row r="129" spans="1:21" ht="17.25" x14ac:dyDescent="0.3">
      <c r="A129" s="54" t="s">
        <v>125</v>
      </c>
      <c r="B129" s="65"/>
      <c r="C129" s="15">
        <v>141.17869784325941</v>
      </c>
      <c r="D129" s="15">
        <v>141.93211519992511</v>
      </c>
      <c r="E129" s="15">
        <v>189.16006645278708</v>
      </c>
      <c r="F129" s="15">
        <v>149.67559827983612</v>
      </c>
      <c r="G129" s="15">
        <v>145.26151244903181</v>
      </c>
      <c r="H129" s="15">
        <v>148.52176330868912</v>
      </c>
      <c r="I129" s="15">
        <v>152.48408473802067</v>
      </c>
      <c r="J129" s="15">
        <v>173.26095495096163</v>
      </c>
      <c r="K129" s="15">
        <v>150.97495161643968</v>
      </c>
      <c r="L129" s="15">
        <v>163.36135251830245</v>
      </c>
      <c r="M129" s="15">
        <v>162.05619834007578</v>
      </c>
      <c r="N129" s="15">
        <v>146.72115895198669</v>
      </c>
      <c r="O129" s="15">
        <v>161.52662449936651</v>
      </c>
      <c r="P129" s="15">
        <v>146.86922773447534</v>
      </c>
      <c r="Q129" s="15">
        <v>142.29570317883346</v>
      </c>
      <c r="R129" s="15">
        <v>163.07129606986564</v>
      </c>
      <c r="S129" s="15">
        <v>146.23322617072523</v>
      </c>
      <c r="T129" s="15">
        <v>153.40784980083691</v>
      </c>
      <c r="U129" s="15">
        <v>163.99932024401659</v>
      </c>
    </row>
    <row r="130" spans="1:21" ht="17.25" x14ac:dyDescent="0.3">
      <c r="A130" s="44" t="s">
        <v>126</v>
      </c>
      <c r="B130" s="13"/>
      <c r="C130" s="45">
        <f t="shared" ref="C130:U130" si="51">+C128-C129</f>
        <v>853.41243626459789</v>
      </c>
      <c r="D130" s="45">
        <f t="shared" si="51"/>
        <v>866.78273706919913</v>
      </c>
      <c r="E130" s="45">
        <f t="shared" si="51"/>
        <v>907.16263786558261</v>
      </c>
      <c r="F130" s="45">
        <f t="shared" si="51"/>
        <v>1034.9278635309615</v>
      </c>
      <c r="G130" s="45">
        <f t="shared" si="51"/>
        <v>1050.2932621759126</v>
      </c>
      <c r="H130" s="45">
        <f t="shared" si="51"/>
        <v>1043.0090485331091</v>
      </c>
      <c r="I130" s="45">
        <f t="shared" si="51"/>
        <v>1055.5729153309248</v>
      </c>
      <c r="J130" s="45">
        <f t="shared" si="51"/>
        <v>1110.7825323674542</v>
      </c>
      <c r="K130" s="45">
        <f t="shared" si="51"/>
        <v>1130.1885830094254</v>
      </c>
      <c r="L130" s="45">
        <f t="shared" si="51"/>
        <v>1134.2786708301639</v>
      </c>
      <c r="M130" s="45">
        <f t="shared" si="51"/>
        <v>1148.7565272585875</v>
      </c>
      <c r="N130" s="45">
        <f t="shared" si="51"/>
        <v>1165.7879673366374</v>
      </c>
      <c r="O130" s="45">
        <f t="shared" si="51"/>
        <v>1150.2773195620184</v>
      </c>
      <c r="P130" s="45">
        <f t="shared" si="51"/>
        <v>1198.972460377802</v>
      </c>
      <c r="Q130" s="45">
        <f t="shared" si="51"/>
        <v>1193.7643637441931</v>
      </c>
      <c r="R130" s="45">
        <f t="shared" si="51"/>
        <v>1296.6052114309869</v>
      </c>
      <c r="S130" s="45">
        <f t="shared" si="51"/>
        <v>1258.9825891612716</v>
      </c>
      <c r="T130" s="45">
        <f t="shared" si="51"/>
        <v>1347.2111378292959</v>
      </c>
      <c r="U130" s="45">
        <f t="shared" si="51"/>
        <v>1355.1913423065605</v>
      </c>
    </row>
    <row r="131" spans="1:21" ht="5.25" customHeight="1" x14ac:dyDescent="0.3">
      <c r="A131" s="46"/>
      <c r="B131" s="13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</row>
    <row r="132" spans="1:21" ht="17.25" x14ac:dyDescent="0.3">
      <c r="A132" s="44" t="s">
        <v>127</v>
      </c>
      <c r="B132" s="13"/>
      <c r="C132" s="45">
        <v>192.31973172538821</v>
      </c>
      <c r="D132" s="45">
        <v>196.97964110733335</v>
      </c>
      <c r="E132" s="45">
        <v>193.18857069100773</v>
      </c>
      <c r="F132" s="45">
        <v>256.09028677816997</v>
      </c>
      <c r="G132" s="45">
        <v>212.89298957256153</v>
      </c>
      <c r="H132" s="45">
        <v>212.59605826815852</v>
      </c>
      <c r="I132" s="45">
        <v>224.15269862914587</v>
      </c>
      <c r="J132" s="45">
        <v>279.65200482881653</v>
      </c>
      <c r="K132" s="45">
        <v>172.12421647750909</v>
      </c>
      <c r="L132" s="45">
        <v>127.91883013200741</v>
      </c>
      <c r="M132" s="45">
        <v>159.33455013731853</v>
      </c>
      <c r="N132" s="45">
        <v>297.64512609580294</v>
      </c>
      <c r="O132" s="45">
        <v>205.84169728903868</v>
      </c>
      <c r="P132" s="45">
        <v>258.99616428833014</v>
      </c>
      <c r="Q132" s="45">
        <v>972.30393456400509</v>
      </c>
      <c r="R132" s="45">
        <v>1206.7706853803256</v>
      </c>
      <c r="S132" s="45">
        <v>574.5473123585673</v>
      </c>
      <c r="T132" s="45">
        <v>599.74096191801948</v>
      </c>
      <c r="U132" s="45">
        <v>661.49245480282468</v>
      </c>
    </row>
    <row r="133" spans="1:21" ht="5.25" customHeight="1" x14ac:dyDescent="0.3">
      <c r="A133" s="46"/>
      <c r="B133" s="13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</row>
    <row r="134" spans="1:21" ht="17.25" x14ac:dyDescent="0.3">
      <c r="A134" s="61" t="s">
        <v>128</v>
      </c>
      <c r="B134" s="13"/>
      <c r="C134" s="20">
        <v>40.521954192462978</v>
      </c>
      <c r="D134" s="20">
        <v>163.81913296290716</v>
      </c>
      <c r="E134" s="20">
        <v>-195.80786960043542</v>
      </c>
      <c r="F134" s="20">
        <v>236.66558311017943</v>
      </c>
      <c r="G134" s="20">
        <v>132.78013783917226</v>
      </c>
      <c r="H134" s="20">
        <v>200.9754398594774</v>
      </c>
      <c r="I134" s="20">
        <v>153.21568296852953</v>
      </c>
      <c r="J134" s="20">
        <v>237.72693669521271</v>
      </c>
      <c r="K134" s="20">
        <v>32.221399756235108</v>
      </c>
      <c r="L134" s="20">
        <v>283.39587412367899</v>
      </c>
      <c r="M134" s="20">
        <v>66.920746848677723</v>
      </c>
      <c r="N134" s="20">
        <v>178.82424912425765</v>
      </c>
      <c r="O134" s="20">
        <v>-90.334653177851862</v>
      </c>
      <c r="P134" s="20">
        <v>244.65563797226943</v>
      </c>
      <c r="Q134" s="20">
        <v>109.46669523763707</v>
      </c>
      <c r="R134" s="20">
        <v>318.92172931392645</v>
      </c>
      <c r="S134" s="20">
        <v>108.16413710447979</v>
      </c>
      <c r="T134" s="20">
        <v>208.58582228827945</v>
      </c>
      <c r="U134" s="20">
        <v>481.31733190654705</v>
      </c>
    </row>
    <row r="135" spans="1:21" ht="17.25" x14ac:dyDescent="0.3">
      <c r="A135" s="66" t="s">
        <v>129</v>
      </c>
      <c r="B135" s="13"/>
      <c r="C135" s="20">
        <v>38.273499999999999</v>
      </c>
      <c r="D135" s="20">
        <v>38.273499999999999</v>
      </c>
      <c r="E135" s="20">
        <v>38.273000000000003</v>
      </c>
      <c r="F135" s="20">
        <v>38.274000000000001</v>
      </c>
      <c r="G135" s="20">
        <v>41.690808164000003</v>
      </c>
      <c r="H135" s="20">
        <v>45.297019717999994</v>
      </c>
      <c r="I135" s="20">
        <v>43.496051139000002</v>
      </c>
      <c r="J135" s="20">
        <v>50.498603202451982</v>
      </c>
      <c r="K135" s="20">
        <v>44.150096386999998</v>
      </c>
      <c r="L135" s="20">
        <v>58.041678931</v>
      </c>
      <c r="M135" s="20">
        <v>45.298585930569999</v>
      </c>
      <c r="N135" s="20">
        <v>62.446070314429988</v>
      </c>
      <c r="O135" s="20">
        <v>52.010578011</v>
      </c>
      <c r="P135" s="20">
        <v>75.034647405000001</v>
      </c>
      <c r="Q135" s="20">
        <v>50.166656405999994</v>
      </c>
      <c r="R135" s="20">
        <v>28.590795780999994</v>
      </c>
      <c r="S135" s="20">
        <v>53.697452935999998</v>
      </c>
      <c r="T135" s="20">
        <v>53.435301131999999</v>
      </c>
      <c r="U135" s="20">
        <v>55.241800838999986</v>
      </c>
    </row>
    <row r="136" spans="1:21" ht="5.25" customHeight="1" x14ac:dyDescent="0.3">
      <c r="A136" s="46"/>
      <c r="B136" s="13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</row>
    <row r="137" spans="1:21" ht="17.25" x14ac:dyDescent="0.3">
      <c r="A137" s="61" t="s">
        <v>130</v>
      </c>
      <c r="B137" s="31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</row>
    <row r="138" spans="1:21" ht="17.25" x14ac:dyDescent="0.3">
      <c r="A138" s="54" t="s">
        <v>131</v>
      </c>
      <c r="B138" s="49"/>
      <c r="C138" s="15">
        <v>148.70112060753661</v>
      </c>
      <c r="D138" s="15">
        <v>32.096346626544431</v>
      </c>
      <c r="E138" s="15">
        <v>253.69296766343697</v>
      </c>
      <c r="F138" s="15">
        <v>23.413951728666142</v>
      </c>
      <c r="G138" s="15">
        <v>200.9384119676117</v>
      </c>
      <c r="H138" s="15">
        <v>196.24788755690096</v>
      </c>
      <c r="I138" s="15">
        <v>136.36722907882609</v>
      </c>
      <c r="J138" s="15">
        <v>-15.651916063833166</v>
      </c>
      <c r="K138" s="15">
        <v>196.30792760377403</v>
      </c>
      <c r="L138" s="15">
        <v>-1.5409004325704301</v>
      </c>
      <c r="M138" s="15">
        <v>151.55665331490695</v>
      </c>
      <c r="N138" s="15">
        <v>78.159023166477567</v>
      </c>
      <c r="O138" s="15">
        <v>289.71334649833045</v>
      </c>
      <c r="P138" s="15">
        <v>-24.437688892533362</v>
      </c>
      <c r="Q138" s="15">
        <v>106.03606991367066</v>
      </c>
      <c r="R138" s="15">
        <v>-87.872182010557623</v>
      </c>
      <c r="S138" s="15">
        <v>166.05278153289393</v>
      </c>
      <c r="T138" s="15">
        <v>16.601665957730585</v>
      </c>
      <c r="U138" s="15">
        <v>-207.82836745233263</v>
      </c>
    </row>
    <row r="139" spans="1:21" ht="17.25" x14ac:dyDescent="0.3">
      <c r="A139" s="54" t="s">
        <v>132</v>
      </c>
      <c r="B139" s="65"/>
      <c r="C139" s="15">
        <v>35.023265275328797</v>
      </c>
      <c r="D139" s="15">
        <v>22.266184311102602</v>
      </c>
      <c r="E139" s="15">
        <v>-52.379664930539803</v>
      </c>
      <c r="F139" s="15">
        <v>74.32314275063591</v>
      </c>
      <c r="G139" s="15">
        <v>147.78947002289999</v>
      </c>
      <c r="H139" s="15">
        <v>38.832639965668584</v>
      </c>
      <c r="I139" s="15">
        <v>18.50334429838421</v>
      </c>
      <c r="J139" s="15">
        <v>5.2472389521734728</v>
      </c>
      <c r="K139" s="15">
        <v>3.831008299317022</v>
      </c>
      <c r="L139" s="15">
        <v>10.887390714674288</v>
      </c>
      <c r="M139" s="15">
        <v>13.632507395250986</v>
      </c>
      <c r="N139" s="15">
        <v>23.3611082716134</v>
      </c>
      <c r="O139" s="15">
        <v>-43.565229650139599</v>
      </c>
      <c r="P139" s="15">
        <v>23.670390043070803</v>
      </c>
      <c r="Q139" s="15">
        <v>5.9351669790960839</v>
      </c>
      <c r="R139" s="15">
        <v>15.06357443249712</v>
      </c>
      <c r="S139" s="15">
        <v>5.9483851480291978</v>
      </c>
      <c r="T139" s="15">
        <v>65.116095179676108</v>
      </c>
      <c r="U139" s="15">
        <v>118.8536338853274</v>
      </c>
    </row>
    <row r="140" spans="1:21" ht="17.25" x14ac:dyDescent="0.25">
      <c r="A140" s="54" t="s">
        <v>133</v>
      </c>
      <c r="B140" s="67"/>
      <c r="C140" s="15">
        <v>3.8719432600749997</v>
      </c>
      <c r="D140" s="15">
        <v>14.142848054937003</v>
      </c>
      <c r="E140" s="15">
        <v>4.7493316326559976</v>
      </c>
      <c r="F140" s="15">
        <v>3.4466233772939994</v>
      </c>
      <c r="G140" s="15">
        <v>2.5429983788363999</v>
      </c>
      <c r="H140" s="15">
        <v>16.971534947167211</v>
      </c>
      <c r="I140" s="15">
        <v>4.5943503299718795</v>
      </c>
      <c r="J140" s="15">
        <v>4.2833355477036097</v>
      </c>
      <c r="K140" s="15">
        <v>4.2997039277295794</v>
      </c>
      <c r="L140" s="15">
        <v>2.6726667278346996</v>
      </c>
      <c r="M140" s="15">
        <v>4.3214679271649015</v>
      </c>
      <c r="N140" s="15">
        <v>2.2741259208325171</v>
      </c>
      <c r="O140" s="15">
        <v>2.2728329916453998</v>
      </c>
      <c r="P140" s="15">
        <v>3.8997304898401004</v>
      </c>
      <c r="Q140" s="15">
        <v>8.2895594501043988</v>
      </c>
      <c r="R140" s="15">
        <v>5.5995652783879981</v>
      </c>
      <c r="S140" s="15">
        <v>5.9969338360180995</v>
      </c>
      <c r="T140" s="15">
        <v>6.5852142098333992</v>
      </c>
      <c r="U140" s="15">
        <v>5.601259988777298</v>
      </c>
    </row>
    <row r="141" spans="1:21" ht="17.25" x14ac:dyDescent="0.25">
      <c r="A141" s="54" t="s">
        <v>134</v>
      </c>
      <c r="B141" s="67"/>
      <c r="C141" s="15">
        <v>24.52742800647405</v>
      </c>
      <c r="D141" s="15">
        <v>102.05547440723022</v>
      </c>
      <c r="E141" s="15">
        <v>72.162475072349636</v>
      </c>
      <c r="F141" s="15">
        <v>65.26389286798991</v>
      </c>
      <c r="G141" s="15">
        <v>86.209578175663694</v>
      </c>
      <c r="H141" s="15">
        <v>81.587911451666272</v>
      </c>
      <c r="I141" s="15">
        <v>66.366113785555854</v>
      </c>
      <c r="J141" s="15">
        <v>-65.372264197028699</v>
      </c>
      <c r="K141" s="15">
        <v>86.483453036664571</v>
      </c>
      <c r="L141" s="15">
        <v>50.554287110166591</v>
      </c>
      <c r="M141" s="15">
        <v>47.838960020981375</v>
      </c>
      <c r="N141" s="15">
        <v>37.525606907495103</v>
      </c>
      <c r="O141" s="15">
        <v>94.201141674302335</v>
      </c>
      <c r="P141" s="15">
        <v>50.479984162798658</v>
      </c>
      <c r="Q141" s="15">
        <v>58.92274992883501</v>
      </c>
      <c r="R141" s="15">
        <v>65.597175760040656</v>
      </c>
      <c r="S141" s="15">
        <v>123.21212622301934</v>
      </c>
      <c r="T141" s="15">
        <v>65.93626622015401</v>
      </c>
      <c r="U141" s="15">
        <v>68.278505422469863</v>
      </c>
    </row>
    <row r="142" spans="1:21" ht="17.25" x14ac:dyDescent="0.25">
      <c r="A142" s="54" t="s">
        <v>135</v>
      </c>
      <c r="B142" s="67"/>
      <c r="C142" s="15">
        <v>0</v>
      </c>
      <c r="D142" s="15">
        <v>-9.2369446570000004</v>
      </c>
      <c r="E142" s="15">
        <v>9.2369446570000004</v>
      </c>
      <c r="F142" s="15">
        <v>0</v>
      </c>
      <c r="G142" s="15">
        <v>0</v>
      </c>
      <c r="H142" s="15">
        <v>0.36781870199999683</v>
      </c>
      <c r="I142" s="15">
        <v>-0.68482896699999951</v>
      </c>
      <c r="J142" s="15">
        <v>53.940042146000003</v>
      </c>
      <c r="K142" s="15">
        <v>-1.04252586</v>
      </c>
      <c r="L142" s="15">
        <v>12.782320889580001</v>
      </c>
      <c r="M142" s="15">
        <v>6.3268629665099958</v>
      </c>
      <c r="N142" s="15">
        <v>20.945319792099994</v>
      </c>
      <c r="O142" s="15">
        <v>8.2442859149499998</v>
      </c>
      <c r="P142" s="15">
        <v>-0.43279152665000131</v>
      </c>
      <c r="Q142" s="15">
        <v>2.2101170586000016</v>
      </c>
      <c r="R142" s="15">
        <v>27.285266588759995</v>
      </c>
      <c r="S142" s="15">
        <v>4.562673801379999</v>
      </c>
      <c r="T142" s="15">
        <v>-7.3388617276699986</v>
      </c>
      <c r="U142" s="15">
        <v>4.7543228091099996</v>
      </c>
    </row>
    <row r="143" spans="1:21" ht="17.25" x14ac:dyDescent="0.25">
      <c r="A143" s="54" t="s">
        <v>136</v>
      </c>
      <c r="B143" s="67"/>
      <c r="C143" s="15">
        <v>200.99664407206851</v>
      </c>
      <c r="D143" s="15">
        <v>167.94141289431957</v>
      </c>
      <c r="E143" s="15">
        <v>166.75596811993532</v>
      </c>
      <c r="F143" s="15">
        <v>187.66692594804988</v>
      </c>
      <c r="G143" s="15">
        <v>102.32337040730428</v>
      </c>
      <c r="H143" s="15">
        <v>151.50561282644981</v>
      </c>
      <c r="I143" s="15">
        <v>124.71693406615535</v>
      </c>
      <c r="J143" s="15">
        <v>318.47909668486494</v>
      </c>
      <c r="K143" s="15">
        <v>84.776759357279502</v>
      </c>
      <c r="L143" s="15">
        <v>85.868226051499676</v>
      </c>
      <c r="M143" s="15">
        <v>93.837300879531824</v>
      </c>
      <c r="N143" s="15">
        <v>136.08611528399675</v>
      </c>
      <c r="O143" s="15">
        <v>74.950434571682592</v>
      </c>
      <c r="P143" s="15">
        <v>81.324399260075296</v>
      </c>
      <c r="Q143" s="15">
        <v>116.15642764968629</v>
      </c>
      <c r="R143" s="15">
        <v>475.13530886945716</v>
      </c>
      <c r="S143" s="15">
        <v>80.138300429976027</v>
      </c>
      <c r="T143" s="15">
        <v>119.16867686475342</v>
      </c>
      <c r="U143" s="15">
        <v>115.11814566575077</v>
      </c>
    </row>
    <row r="144" spans="1:21" ht="17.25" x14ac:dyDescent="0.25">
      <c r="A144" s="44" t="s">
        <v>137</v>
      </c>
      <c r="B144" s="67"/>
      <c r="C144" s="45">
        <f t="shared" ref="C144:U144" si="52">+SUM(C142:C143,C138:C141)</f>
        <v>413.12040122148301</v>
      </c>
      <c r="D144" s="45">
        <f t="shared" si="52"/>
        <v>329.26532163713381</v>
      </c>
      <c r="E144" s="45">
        <f t="shared" si="52"/>
        <v>454.21802221483819</v>
      </c>
      <c r="F144" s="45">
        <f t="shared" si="52"/>
        <v>354.11453667263584</v>
      </c>
      <c r="G144" s="45">
        <f t="shared" si="52"/>
        <v>539.80382895231605</v>
      </c>
      <c r="H144" s="45">
        <f t="shared" si="52"/>
        <v>485.51340544985283</v>
      </c>
      <c r="I144" s="45">
        <f t="shared" si="52"/>
        <v>349.86314259189334</v>
      </c>
      <c r="J144" s="45">
        <f t="shared" si="52"/>
        <v>300.92553306988015</v>
      </c>
      <c r="K144" s="45">
        <f t="shared" si="52"/>
        <v>374.65632636476471</v>
      </c>
      <c r="L144" s="45">
        <f t="shared" si="52"/>
        <v>161.22399106118482</v>
      </c>
      <c r="M144" s="45">
        <f t="shared" si="52"/>
        <v>317.51375250434603</v>
      </c>
      <c r="N144" s="45">
        <f t="shared" si="52"/>
        <v>298.35129934251529</v>
      </c>
      <c r="O144" s="45">
        <f t="shared" si="52"/>
        <v>425.81681200077117</v>
      </c>
      <c r="P144" s="45">
        <f t="shared" si="52"/>
        <v>134.50402353660149</v>
      </c>
      <c r="Q144" s="45">
        <f t="shared" si="52"/>
        <v>297.55009097999249</v>
      </c>
      <c r="R144" s="45">
        <f t="shared" si="52"/>
        <v>500.80870891858541</v>
      </c>
      <c r="S144" s="45">
        <f t="shared" si="52"/>
        <v>385.91120097131659</v>
      </c>
      <c r="T144" s="45">
        <f t="shared" si="52"/>
        <v>266.06905670447753</v>
      </c>
      <c r="U144" s="45">
        <f t="shared" si="52"/>
        <v>104.7775003191027</v>
      </c>
    </row>
    <row r="145" spans="1:21" ht="5.25" customHeight="1" x14ac:dyDescent="0.25">
      <c r="A145" s="63"/>
      <c r="B145" s="6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</row>
    <row r="146" spans="1:21" ht="17.25" x14ac:dyDescent="0.25">
      <c r="A146" s="63" t="s">
        <v>138</v>
      </c>
      <c r="B146" s="67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</row>
    <row r="147" spans="1:21" ht="17.25" x14ac:dyDescent="0.25">
      <c r="A147" s="54" t="s">
        <v>139</v>
      </c>
      <c r="B147" s="67"/>
      <c r="C147" s="15">
        <v>3.6600005626678463E-10</v>
      </c>
      <c r="D147" s="15">
        <v>-4.1800010204315181E-10</v>
      </c>
      <c r="E147" s="15">
        <v>1.5489112691000086E-2</v>
      </c>
      <c r="F147" s="15">
        <v>-1.5489112465999778E-2</v>
      </c>
      <c r="G147" s="15">
        <v>0.42708867591000005</v>
      </c>
      <c r="H147" s="15">
        <v>3.3130742103999999</v>
      </c>
      <c r="I147" s="15">
        <v>2.5046596473000005</v>
      </c>
      <c r="J147" s="15">
        <v>1.4883460946830582</v>
      </c>
      <c r="K147" s="15">
        <v>4.0664511387445001</v>
      </c>
      <c r="L147" s="15">
        <v>1.3161564165360005</v>
      </c>
      <c r="M147" s="15">
        <v>0.14064006458079895</v>
      </c>
      <c r="N147" s="15">
        <v>1.4335211401799988</v>
      </c>
      <c r="O147" s="15">
        <v>0.21994780730079996</v>
      </c>
      <c r="P147" s="15">
        <v>1.7923960405466999</v>
      </c>
      <c r="Q147" s="15">
        <v>0.76885648184949995</v>
      </c>
      <c r="R147" s="15">
        <v>2.4184181627647003</v>
      </c>
      <c r="S147" s="15">
        <v>1.5649329177772997</v>
      </c>
      <c r="T147" s="15">
        <v>0.69888594888389977</v>
      </c>
      <c r="U147" s="15">
        <v>1.3076411408821</v>
      </c>
    </row>
    <row r="148" spans="1:21" ht="17.25" x14ac:dyDescent="0.3">
      <c r="A148" s="54" t="s">
        <v>140</v>
      </c>
      <c r="B148" s="24"/>
      <c r="C148" s="15">
        <v>713.21309648914382</v>
      </c>
      <c r="D148" s="15">
        <v>726.95524644154466</v>
      </c>
      <c r="E148" s="15">
        <v>816.13687122509134</v>
      </c>
      <c r="F148" s="15">
        <v>855.00097642224523</v>
      </c>
      <c r="G148" s="15">
        <v>876.96717044613467</v>
      </c>
      <c r="H148" s="15">
        <v>863.88278284323201</v>
      </c>
      <c r="I148" s="15">
        <v>862.81337474063412</v>
      </c>
      <c r="J148" s="15">
        <v>927.4240677528029</v>
      </c>
      <c r="K148" s="15">
        <v>895.63510420422779</v>
      </c>
      <c r="L148" s="15">
        <v>924.57485530302029</v>
      </c>
      <c r="M148" s="15">
        <v>921.36604079377855</v>
      </c>
      <c r="N148" s="15">
        <v>929.54113020489024</v>
      </c>
      <c r="O148" s="15">
        <v>924.1284229523659</v>
      </c>
      <c r="P148" s="15">
        <v>960.46507556306938</v>
      </c>
      <c r="Q148" s="15">
        <v>946.79540726303503</v>
      </c>
      <c r="R148" s="15">
        <v>1046.1950212645352</v>
      </c>
      <c r="S148" s="15">
        <v>965.19914405104009</v>
      </c>
      <c r="T148" s="15">
        <v>997.07749875447075</v>
      </c>
      <c r="U148" s="15">
        <v>1061.6479893734868</v>
      </c>
    </row>
    <row r="149" spans="1:21" ht="17.25" x14ac:dyDescent="0.3">
      <c r="A149" s="54" t="s">
        <v>141</v>
      </c>
      <c r="B149" s="25"/>
      <c r="C149" s="15">
        <v>1070.5450089491007</v>
      </c>
      <c r="D149" s="15">
        <v>853.71077421178461</v>
      </c>
      <c r="E149" s="15">
        <v>931.58240796619327</v>
      </c>
      <c r="F149" s="15">
        <v>1022.9474809902799</v>
      </c>
      <c r="G149" s="15">
        <v>1237.8120559704003</v>
      </c>
      <c r="H149" s="15">
        <v>1041.119021811221</v>
      </c>
      <c r="I149" s="15">
        <v>983.88300697000739</v>
      </c>
      <c r="J149" s="15">
        <v>1146.3850240611782</v>
      </c>
      <c r="K149" s="15">
        <v>1142.5384176261473</v>
      </c>
      <c r="L149" s="15">
        <v>1098.8297512605443</v>
      </c>
      <c r="M149" s="15">
        <v>1101.5132991610524</v>
      </c>
      <c r="N149" s="15">
        <v>1165.0681836871397</v>
      </c>
      <c r="O149" s="15">
        <v>1094.7837575764127</v>
      </c>
      <c r="P149" s="15">
        <v>1129.2614147027048</v>
      </c>
      <c r="Q149" s="15">
        <v>1109.8395845106952</v>
      </c>
      <c r="R149" s="15">
        <v>1306.5740617872439</v>
      </c>
      <c r="S149" s="15">
        <v>1086.5262356297239</v>
      </c>
      <c r="T149" s="15">
        <v>1149.2795749178654</v>
      </c>
      <c r="U149" s="15">
        <v>1293.9201698899651</v>
      </c>
    </row>
    <row r="150" spans="1:21" ht="17.25" x14ac:dyDescent="0.3">
      <c r="A150" s="54" t="s">
        <v>142</v>
      </c>
      <c r="B150" s="25"/>
      <c r="C150" s="15">
        <v>114.91597967568974</v>
      </c>
      <c r="D150" s="15">
        <v>111.17651262295576</v>
      </c>
      <c r="E150" s="15">
        <v>126.77906613613509</v>
      </c>
      <c r="F150" s="15">
        <v>135.340171155283</v>
      </c>
      <c r="G150" s="15">
        <v>107.31979645492387</v>
      </c>
      <c r="H150" s="15">
        <v>104.85118783807941</v>
      </c>
      <c r="I150" s="15">
        <v>121.35311548186669</v>
      </c>
      <c r="J150" s="15">
        <v>138.08431773465219</v>
      </c>
      <c r="K150" s="15">
        <v>127.9496415527111</v>
      </c>
      <c r="L150" s="15">
        <v>127.44276151649105</v>
      </c>
      <c r="M150" s="15">
        <v>130.36163759849836</v>
      </c>
      <c r="N150" s="15">
        <v>135.65441656188486</v>
      </c>
      <c r="O150" s="15">
        <v>131.71148618583609</v>
      </c>
      <c r="P150" s="15">
        <v>128.64679106293693</v>
      </c>
      <c r="Q150" s="15">
        <v>137.75763687984391</v>
      </c>
      <c r="R150" s="15">
        <v>141.63473281632818</v>
      </c>
      <c r="S150" s="15">
        <v>207.93407701730857</v>
      </c>
      <c r="T150" s="15">
        <v>231.90520818699321</v>
      </c>
      <c r="U150" s="15">
        <v>231.84979918444884</v>
      </c>
    </row>
    <row r="151" spans="1:21" ht="17.25" x14ac:dyDescent="0.3">
      <c r="A151" s="54" t="s">
        <v>143</v>
      </c>
      <c r="B151" s="13"/>
      <c r="C151" s="15">
        <v>7.3747416298719992</v>
      </c>
      <c r="D151" s="15">
        <v>4.9693855746229989</v>
      </c>
      <c r="E151" s="15">
        <v>5.5806408815970023</v>
      </c>
      <c r="F151" s="15">
        <v>8.0254335085939932</v>
      </c>
      <c r="G151" s="15">
        <v>1.1915242283647698</v>
      </c>
      <c r="H151" s="15">
        <v>6.7587562078783012</v>
      </c>
      <c r="I151" s="15">
        <v>7.2386190573540894</v>
      </c>
      <c r="J151" s="15">
        <v>32.347348489665237</v>
      </c>
      <c r="K151" s="15">
        <v>6.5188764136702542</v>
      </c>
      <c r="L151" s="15">
        <v>10.556040553085559</v>
      </c>
      <c r="M151" s="15">
        <v>1.1794097425465988</v>
      </c>
      <c r="N151" s="15">
        <v>156.00131293602325</v>
      </c>
      <c r="O151" s="15">
        <v>5.9434027074126892</v>
      </c>
      <c r="P151" s="15">
        <v>6.3259865339212107</v>
      </c>
      <c r="Q151" s="15">
        <v>5.4583280051714338</v>
      </c>
      <c r="R151" s="15">
        <v>148.57260151097981</v>
      </c>
      <c r="S151" s="15">
        <v>3.7719756363462102</v>
      </c>
      <c r="T151" s="15">
        <v>15.379611175473979</v>
      </c>
      <c r="U151" s="15">
        <v>0.3968969711357786</v>
      </c>
    </row>
    <row r="152" spans="1:21" ht="17.25" x14ac:dyDescent="0.3">
      <c r="A152" s="54" t="s">
        <v>144</v>
      </c>
      <c r="B152" s="25"/>
      <c r="C152" s="15">
        <v>49.0312527839071</v>
      </c>
      <c r="D152" s="15">
        <v>42.188354313262842</v>
      </c>
      <c r="E152" s="15">
        <v>50.439031293029231</v>
      </c>
      <c r="F152" s="15">
        <v>-10.848248937015049</v>
      </c>
      <c r="G152" s="15">
        <v>32.600970879803114</v>
      </c>
      <c r="H152" s="15">
        <v>44.731922810967141</v>
      </c>
      <c r="I152" s="15">
        <v>46.644065985812105</v>
      </c>
      <c r="J152" s="15">
        <v>-23.83416462862505</v>
      </c>
      <c r="K152" s="15">
        <v>21.142398546363122</v>
      </c>
      <c r="L152" s="15">
        <v>28.454504575140064</v>
      </c>
      <c r="M152" s="15">
        <v>17.071236434992585</v>
      </c>
      <c r="N152" s="15">
        <v>54.73531152635632</v>
      </c>
      <c r="O152" s="15">
        <v>26.154663930599686</v>
      </c>
      <c r="P152" s="15">
        <v>31.188647645062815</v>
      </c>
      <c r="Q152" s="15">
        <v>36.225735952873094</v>
      </c>
      <c r="R152" s="15">
        <v>48.170161475736613</v>
      </c>
      <c r="S152" s="15">
        <v>21.457163596191002</v>
      </c>
      <c r="T152" s="15">
        <v>14.813794663076278</v>
      </c>
      <c r="U152" s="15">
        <v>36.909882428398362</v>
      </c>
    </row>
    <row r="153" spans="1:21" ht="17.25" x14ac:dyDescent="0.3">
      <c r="A153" s="44" t="s">
        <v>145</v>
      </c>
      <c r="B153" s="25"/>
      <c r="C153" s="45">
        <f t="shared" ref="C153:U153" si="53">+SUM(C147:C148,C149:C152)</f>
        <v>1955.0800795280793</v>
      </c>
      <c r="D153" s="45">
        <f t="shared" si="53"/>
        <v>1739.0002731637528</v>
      </c>
      <c r="E153" s="45">
        <f t="shared" si="53"/>
        <v>1930.533506614737</v>
      </c>
      <c r="F153" s="45">
        <f t="shared" si="53"/>
        <v>2010.4503240269212</v>
      </c>
      <c r="G153" s="45">
        <f t="shared" si="53"/>
        <v>2256.3186066555372</v>
      </c>
      <c r="H153" s="45">
        <f t="shared" si="53"/>
        <v>2064.656745721778</v>
      </c>
      <c r="I153" s="45">
        <f t="shared" si="53"/>
        <v>2024.4368418829745</v>
      </c>
      <c r="J153" s="45">
        <f t="shared" si="53"/>
        <v>2221.8949395043569</v>
      </c>
      <c r="K153" s="45">
        <f t="shared" si="53"/>
        <v>2197.8508894818638</v>
      </c>
      <c r="L153" s="45">
        <f t="shared" si="53"/>
        <v>2191.1740696248171</v>
      </c>
      <c r="M153" s="45">
        <f t="shared" si="53"/>
        <v>2171.6322637954495</v>
      </c>
      <c r="N153" s="45">
        <f t="shared" si="53"/>
        <v>2442.4338760564742</v>
      </c>
      <c r="O153" s="45">
        <f t="shared" si="53"/>
        <v>2182.9416811599281</v>
      </c>
      <c r="P153" s="45">
        <f t="shared" si="53"/>
        <v>2257.6803115482417</v>
      </c>
      <c r="Q153" s="45">
        <f t="shared" si="53"/>
        <v>2236.8455490934684</v>
      </c>
      <c r="R153" s="45">
        <f t="shared" si="53"/>
        <v>2693.5649970175887</v>
      </c>
      <c r="S153" s="45">
        <f t="shared" si="53"/>
        <v>2286.4535288483871</v>
      </c>
      <c r="T153" s="45">
        <f t="shared" si="53"/>
        <v>2409.1545736467638</v>
      </c>
      <c r="U153" s="45">
        <f t="shared" si="53"/>
        <v>2626.0323789883169</v>
      </c>
    </row>
    <row r="154" spans="1:21" ht="5.25" customHeight="1" x14ac:dyDescent="0.3">
      <c r="A154" s="68"/>
      <c r="B154" s="25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</row>
    <row r="155" spans="1:21" ht="17.25" x14ac:dyDescent="0.3">
      <c r="A155" s="44" t="s">
        <v>146</v>
      </c>
      <c r="B155" s="25"/>
      <c r="C155" s="45">
        <f t="shared" ref="C155:U155" si="54">+SUM(C121,C130,C132,C134:C135,C144)-C153</f>
        <v>1097.3934341370814</v>
      </c>
      <c r="D155" s="45">
        <f t="shared" si="54"/>
        <v>1359.0221345760742</v>
      </c>
      <c r="E155" s="45">
        <f t="shared" si="54"/>
        <v>1172.5650020122264</v>
      </c>
      <c r="F155" s="45">
        <f t="shared" si="54"/>
        <v>1595.6759431023531</v>
      </c>
      <c r="G155" s="45">
        <f t="shared" si="54"/>
        <v>1369.5009899501638</v>
      </c>
      <c r="H155" s="45">
        <f t="shared" si="54"/>
        <v>1383.5584297117612</v>
      </c>
      <c r="I155" s="45">
        <f t="shared" si="54"/>
        <v>1501.6323788914956</v>
      </c>
      <c r="J155" s="45">
        <f t="shared" si="54"/>
        <v>1319.1532871582149</v>
      </c>
      <c r="K155" s="45">
        <f t="shared" si="54"/>
        <v>1358.9394403127512</v>
      </c>
      <c r="L155" s="45">
        <f t="shared" si="54"/>
        <v>1165.4183134402729</v>
      </c>
      <c r="M155" s="45">
        <f t="shared" si="54"/>
        <v>1216.1374231379245</v>
      </c>
      <c r="N155" s="45">
        <f t="shared" si="54"/>
        <v>1174.7318487743401</v>
      </c>
      <c r="O155" s="45">
        <f t="shared" si="54"/>
        <v>1421.4710241064663</v>
      </c>
      <c r="P155" s="45">
        <f t="shared" si="54"/>
        <v>1593.9625671829849</v>
      </c>
      <c r="Q155" s="45">
        <f t="shared" si="54"/>
        <v>2203.9834444458684</v>
      </c>
      <c r="R155" s="45">
        <f t="shared" si="54"/>
        <v>2114.7236007474344</v>
      </c>
      <c r="S155" s="45">
        <f t="shared" si="54"/>
        <v>1991.2160372318526</v>
      </c>
      <c r="T155" s="45">
        <f t="shared" si="54"/>
        <v>1986.0817977014699</v>
      </c>
      <c r="U155" s="45">
        <f t="shared" si="54"/>
        <v>1772.529904686482</v>
      </c>
    </row>
    <row r="156" spans="1:21" ht="17.25" x14ac:dyDescent="0.3">
      <c r="A156" s="54" t="s">
        <v>147</v>
      </c>
      <c r="B156" s="25"/>
      <c r="C156" s="15">
        <v>478.52788943860827</v>
      </c>
      <c r="D156" s="15">
        <v>420.22891550576753</v>
      </c>
      <c r="E156" s="15">
        <v>536.61097179861133</v>
      </c>
      <c r="F156" s="15">
        <v>443.60224804760423</v>
      </c>
      <c r="G156" s="15">
        <v>573.87446855726375</v>
      </c>
      <c r="H156" s="15">
        <v>469.34798046345009</v>
      </c>
      <c r="I156" s="15">
        <v>537.07154102124582</v>
      </c>
      <c r="J156" s="15">
        <v>476.61456044269886</v>
      </c>
      <c r="K156" s="15">
        <v>445.21024236390832</v>
      </c>
      <c r="L156" s="15">
        <v>396.59171081307403</v>
      </c>
      <c r="M156" s="15">
        <v>470.82127538536383</v>
      </c>
      <c r="N156" s="15">
        <v>440.17032309646112</v>
      </c>
      <c r="O156" s="15">
        <v>470.12654681061662</v>
      </c>
      <c r="P156" s="15">
        <v>454.70626240531237</v>
      </c>
      <c r="Q156" s="15">
        <v>750.82560878675679</v>
      </c>
      <c r="R156" s="15">
        <v>473.93129552739322</v>
      </c>
      <c r="S156" s="15">
        <v>634.57294345758407</v>
      </c>
      <c r="T156" s="15">
        <v>586.40068867306809</v>
      </c>
      <c r="U156" s="15">
        <v>446.51809449746202</v>
      </c>
    </row>
    <row r="157" spans="1:21" ht="17.25" x14ac:dyDescent="0.3">
      <c r="A157" s="44" t="s">
        <v>148</v>
      </c>
      <c r="B157" s="25"/>
      <c r="C157" s="45">
        <f t="shared" ref="C157:U157" si="55">+C155-C156</f>
        <v>618.86554469847306</v>
      </c>
      <c r="D157" s="45">
        <f t="shared" si="55"/>
        <v>938.79321907030669</v>
      </c>
      <c r="E157" s="45">
        <f t="shared" si="55"/>
        <v>635.95403021361506</v>
      </c>
      <c r="F157" s="45">
        <f t="shared" si="55"/>
        <v>1152.0736950547489</v>
      </c>
      <c r="G157" s="45">
        <f t="shared" si="55"/>
        <v>795.62652139290003</v>
      </c>
      <c r="H157" s="45">
        <f t="shared" si="55"/>
        <v>914.21044924831108</v>
      </c>
      <c r="I157" s="45">
        <f t="shared" si="55"/>
        <v>964.56083787024977</v>
      </c>
      <c r="J157" s="45">
        <f t="shared" si="55"/>
        <v>842.53872671551608</v>
      </c>
      <c r="K157" s="45">
        <f t="shared" si="55"/>
        <v>913.72919794884297</v>
      </c>
      <c r="L157" s="45">
        <f t="shared" si="55"/>
        <v>768.82660262719878</v>
      </c>
      <c r="M157" s="45">
        <f t="shared" si="55"/>
        <v>745.31614775256071</v>
      </c>
      <c r="N157" s="45">
        <f t="shared" si="55"/>
        <v>734.56152567787899</v>
      </c>
      <c r="O157" s="45">
        <f t="shared" si="55"/>
        <v>951.34447729584963</v>
      </c>
      <c r="P157" s="45">
        <f t="shared" si="55"/>
        <v>1139.2563047776725</v>
      </c>
      <c r="Q157" s="45">
        <f t="shared" si="55"/>
        <v>1453.1578356591117</v>
      </c>
      <c r="R157" s="45">
        <f t="shared" si="55"/>
        <v>1640.7923052200413</v>
      </c>
      <c r="S157" s="45">
        <f t="shared" si="55"/>
        <v>1356.6430937742684</v>
      </c>
      <c r="T157" s="45">
        <f t="shared" si="55"/>
        <v>1399.6811090284018</v>
      </c>
      <c r="U157" s="45">
        <f t="shared" si="55"/>
        <v>1326.01181018902</v>
      </c>
    </row>
    <row r="158" spans="1:21" ht="17.25" x14ac:dyDescent="0.3">
      <c r="A158" s="69" t="s">
        <v>149</v>
      </c>
      <c r="B158" s="2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</row>
    <row r="159" spans="1:21" ht="17.25" x14ac:dyDescent="0.3">
      <c r="A159" s="44" t="s">
        <v>101</v>
      </c>
      <c r="B159" s="25"/>
      <c r="C159" s="45">
        <v>284.68074108100529</v>
      </c>
      <c r="D159" s="45">
        <v>369.83003289856356</v>
      </c>
      <c r="E159" s="45">
        <v>191.12948748461645</v>
      </c>
      <c r="F159" s="45">
        <v>458.68218325092084</v>
      </c>
      <c r="G159" s="45">
        <v>329.17806982792354</v>
      </c>
      <c r="H159" s="45">
        <v>313.13503947715952</v>
      </c>
      <c r="I159" s="45">
        <v>350.6326877371792</v>
      </c>
      <c r="J159" s="45">
        <v>384.12433845935669</v>
      </c>
      <c r="K159" s="45">
        <v>326.74875330835107</v>
      </c>
      <c r="L159" s="45">
        <v>298.03357548303825</v>
      </c>
      <c r="M159" s="45">
        <v>307.3749597379819</v>
      </c>
      <c r="N159" s="45">
        <v>267.86246007993805</v>
      </c>
      <c r="O159" s="45">
        <v>353.59926996677029</v>
      </c>
      <c r="P159" s="45">
        <v>457.74044805203772</v>
      </c>
      <c r="Q159" s="45">
        <v>670.4459180787735</v>
      </c>
      <c r="R159" s="45">
        <v>790.07128307179357</v>
      </c>
      <c r="S159" s="45">
        <v>593.78124938298436</v>
      </c>
      <c r="T159" s="45">
        <v>586.48141111124028</v>
      </c>
      <c r="U159" s="45">
        <v>582.80449087028114</v>
      </c>
    </row>
    <row r="160" spans="1:21" ht="5.25" customHeight="1" x14ac:dyDescent="0.3">
      <c r="A160" s="68"/>
      <c r="B160" s="25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</row>
    <row r="161" spans="1:21" ht="17.25" x14ac:dyDescent="0.3">
      <c r="A161" s="44" t="s">
        <v>150</v>
      </c>
      <c r="B161" s="25"/>
      <c r="C161" s="45">
        <f t="shared" ref="C161:U161" si="56">+C157-C159</f>
        <v>334.18480361746776</v>
      </c>
      <c r="D161" s="45">
        <f t="shared" si="56"/>
        <v>568.96318617174313</v>
      </c>
      <c r="E161" s="45">
        <f t="shared" si="56"/>
        <v>444.82454272899861</v>
      </c>
      <c r="F161" s="45">
        <f t="shared" si="56"/>
        <v>693.39151180382805</v>
      </c>
      <c r="G161" s="45">
        <f t="shared" si="56"/>
        <v>466.44845156497649</v>
      </c>
      <c r="H161" s="45">
        <f t="shared" si="56"/>
        <v>601.0754097711515</v>
      </c>
      <c r="I161" s="45">
        <f t="shared" si="56"/>
        <v>613.92815013307063</v>
      </c>
      <c r="J161" s="45">
        <f t="shared" si="56"/>
        <v>458.41438825615938</v>
      </c>
      <c r="K161" s="45">
        <f t="shared" si="56"/>
        <v>586.9804446404919</v>
      </c>
      <c r="L161" s="45">
        <f t="shared" si="56"/>
        <v>470.79302714416053</v>
      </c>
      <c r="M161" s="45">
        <f t="shared" si="56"/>
        <v>437.94118801457881</v>
      </c>
      <c r="N161" s="45">
        <f t="shared" si="56"/>
        <v>466.69906559794094</v>
      </c>
      <c r="O161" s="45">
        <f t="shared" si="56"/>
        <v>597.74520732907934</v>
      </c>
      <c r="P161" s="45">
        <f t="shared" si="56"/>
        <v>681.51585672563488</v>
      </c>
      <c r="Q161" s="45">
        <f t="shared" si="56"/>
        <v>782.71191758033819</v>
      </c>
      <c r="R161" s="45">
        <f t="shared" si="56"/>
        <v>850.7210221482477</v>
      </c>
      <c r="S161" s="45">
        <f t="shared" si="56"/>
        <v>762.86184439128408</v>
      </c>
      <c r="T161" s="45">
        <f t="shared" si="56"/>
        <v>813.19969791716153</v>
      </c>
      <c r="U161" s="45">
        <f t="shared" si="56"/>
        <v>743.20731931873888</v>
      </c>
    </row>
    <row r="162" spans="1:21" ht="17.25" x14ac:dyDescent="0.3">
      <c r="B162" s="25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</row>
    <row r="163" spans="1:21" ht="17.25" customHeight="1" x14ac:dyDescent="0.3">
      <c r="A163" s="92" t="s">
        <v>6</v>
      </c>
      <c r="B163" s="13"/>
      <c r="C163" s="90" t="s">
        <v>151</v>
      </c>
      <c r="D163" s="90" t="s">
        <v>152</v>
      </c>
      <c r="E163" s="90" t="s">
        <v>153</v>
      </c>
      <c r="F163" s="90" t="s">
        <v>154</v>
      </c>
      <c r="G163" s="90" t="s">
        <v>155</v>
      </c>
      <c r="H163" s="90" t="s">
        <v>156</v>
      </c>
      <c r="I163" s="90" t="s">
        <v>157</v>
      </c>
      <c r="J163" s="90" t="s">
        <v>158</v>
      </c>
      <c r="K163" s="90" t="s">
        <v>159</v>
      </c>
      <c r="L163" s="90" t="s">
        <v>160</v>
      </c>
      <c r="M163" s="90" t="s">
        <v>161</v>
      </c>
      <c r="N163" s="90" t="s">
        <v>162</v>
      </c>
      <c r="O163" s="90" t="s">
        <v>163</v>
      </c>
      <c r="P163" s="90" t="s">
        <v>164</v>
      </c>
      <c r="Q163" s="90" t="s">
        <v>165</v>
      </c>
      <c r="R163" s="90" t="s">
        <v>166</v>
      </c>
      <c r="S163" s="90" t="s">
        <v>167</v>
      </c>
      <c r="T163" s="70" t="s">
        <v>168</v>
      </c>
      <c r="U163" s="70" t="s">
        <v>169</v>
      </c>
    </row>
    <row r="164" spans="1:21" ht="17.25" customHeight="1" x14ac:dyDescent="0.3">
      <c r="A164" s="92"/>
      <c r="B164" s="49"/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71"/>
      <c r="U164" s="71"/>
    </row>
    <row r="165" spans="1:21" ht="17.25" x14ac:dyDescent="0.3">
      <c r="A165" s="72" t="s">
        <v>7</v>
      </c>
      <c r="B165" s="25"/>
      <c r="C165" s="73">
        <v>5.4318485633363604E-2</v>
      </c>
      <c r="D165" s="73">
        <v>5.3798809497551538E-2</v>
      </c>
      <c r="E165" s="73">
        <v>5.4856684962429965E-2</v>
      </c>
      <c r="F165" s="73">
        <v>5.4538000452498035E-2</v>
      </c>
      <c r="G165" s="73">
        <v>5.5747701139714952E-2</v>
      </c>
      <c r="H165" s="73">
        <v>5.2728365888729298E-2</v>
      </c>
      <c r="I165" s="73">
        <v>5.5580542145496327E-2</v>
      </c>
      <c r="J165" s="73">
        <v>5.4136707440915609E-2</v>
      </c>
      <c r="K165" s="73">
        <v>5.7881598122740394E-2</v>
      </c>
      <c r="L165" s="73">
        <v>5.9133698953018191E-2</v>
      </c>
      <c r="M165" s="73">
        <v>5.9334127561605964E-2</v>
      </c>
      <c r="N165" s="73">
        <v>5.8044838622821886E-2</v>
      </c>
      <c r="O165" s="73">
        <v>5.7353080412640728E-2</v>
      </c>
      <c r="P165" s="73">
        <v>5.8040486751111314E-2</v>
      </c>
      <c r="Q165" s="73">
        <v>5.8511701750473814E-2</v>
      </c>
      <c r="R165" s="73">
        <v>5.6927094536334454E-2</v>
      </c>
      <c r="S165" s="73">
        <v>5.525563954531465E-2</v>
      </c>
      <c r="T165" s="73">
        <v>5.7462423705954092E-2</v>
      </c>
      <c r="U165" s="73">
        <v>5.5973424908842877E-2</v>
      </c>
    </row>
    <row r="166" spans="1:21" ht="17.25" x14ac:dyDescent="0.3">
      <c r="A166" s="74" t="s">
        <v>8</v>
      </c>
      <c r="B166" s="25"/>
      <c r="C166" s="73">
        <v>6.176820256013444E-2</v>
      </c>
      <c r="D166" s="73">
        <v>6.2129184076490721E-2</v>
      </c>
      <c r="E166" s="73">
        <v>6.2254629677701977E-2</v>
      </c>
      <c r="F166" s="73">
        <v>6.2081825512885276E-2</v>
      </c>
      <c r="G166" s="73">
        <v>6.4772000617642683E-2</v>
      </c>
      <c r="H166" s="73">
        <v>6.400586195679725E-2</v>
      </c>
      <c r="I166" s="73">
        <v>6.6859074487450348E-2</v>
      </c>
      <c r="J166" s="73">
        <v>6.32043107810496E-2</v>
      </c>
      <c r="K166" s="73">
        <v>6.7212048337804767E-2</v>
      </c>
      <c r="L166" s="73">
        <v>6.8674646952673474E-2</v>
      </c>
      <c r="M166" s="73">
        <v>6.8875566593442503E-2</v>
      </c>
      <c r="N166" s="73">
        <v>6.8455166045755578E-2</v>
      </c>
      <c r="O166" s="73">
        <v>6.6160507539360203E-2</v>
      </c>
      <c r="P166" s="73">
        <v>6.6784318619827157E-2</v>
      </c>
      <c r="Q166" s="73">
        <v>6.6892116870426177E-2</v>
      </c>
      <c r="R166" s="73">
        <v>6.5280742246432391E-2</v>
      </c>
      <c r="S166" s="73">
        <v>6.2258649906386652E-2</v>
      </c>
      <c r="T166" s="73">
        <v>6.4402143425014574E-2</v>
      </c>
      <c r="U166" s="73">
        <v>6.1930756155028008E-2</v>
      </c>
    </row>
    <row r="167" spans="1:21" ht="17.25" x14ac:dyDescent="0.3">
      <c r="A167" s="74" t="s">
        <v>9</v>
      </c>
      <c r="B167" s="25"/>
      <c r="C167" s="73">
        <v>1.6964347339460464E-2</v>
      </c>
      <c r="D167" s="73">
        <v>1.1470765958920853E-2</v>
      </c>
      <c r="E167" s="73">
        <v>1.5164116076982504E-2</v>
      </c>
      <c r="F167" s="73">
        <v>1.2795448011005345E-2</v>
      </c>
      <c r="G167" s="73">
        <v>4.8627257777001387E-3</v>
      </c>
      <c r="H167" s="73">
        <v>-1.1883580760771468E-2</v>
      </c>
      <c r="I167" s="73">
        <v>-1.2547879386522274E-2</v>
      </c>
      <c r="J167" s="73">
        <v>-3.6633257002070731E-3</v>
      </c>
      <c r="K167" s="73">
        <v>1.6639976719232119E-4</v>
      </c>
      <c r="L167" s="73">
        <v>1.1139589778006692E-3</v>
      </c>
      <c r="M167" s="73">
        <v>-3.7889311951253609E-4</v>
      </c>
      <c r="N167" s="73">
        <v>-4.4837198169369267E-3</v>
      </c>
      <c r="O167" s="73">
        <v>7.0765407926916424E-3</v>
      </c>
      <c r="P167" s="73">
        <v>7.3493635829409362E-3</v>
      </c>
      <c r="Q167" s="73">
        <v>8.6661536939817967E-3</v>
      </c>
      <c r="R167" s="73">
        <v>7.8688046671525885E-3</v>
      </c>
      <c r="S167" s="73">
        <v>1.4118165481051864E-2</v>
      </c>
      <c r="T167" s="73">
        <v>1.473984725575558E-2</v>
      </c>
      <c r="U167" s="73">
        <v>1.7706973149908257E-2</v>
      </c>
    </row>
    <row r="168" spans="1:21" ht="17.25" x14ac:dyDescent="0.3">
      <c r="A168" s="72" t="s">
        <v>10</v>
      </c>
      <c r="B168" s="25"/>
      <c r="C168" s="73">
        <v>5.5658729280882661E-2</v>
      </c>
      <c r="D168" s="73">
        <v>5.2741467360424878E-2</v>
      </c>
      <c r="E168" s="73">
        <v>5.2794315517337959E-2</v>
      </c>
      <c r="F168" s="73">
        <v>5.3798926597527871E-2</v>
      </c>
      <c r="G168" s="73">
        <v>5.6176545663215852E-2</v>
      </c>
      <c r="H168" s="73">
        <v>5.5504770909564564E-2</v>
      </c>
      <c r="I168" s="73">
        <v>5.7812761012841642E-2</v>
      </c>
      <c r="J168" s="73">
        <v>5.4906905112372784E-2</v>
      </c>
      <c r="K168" s="73">
        <v>5.8509756152499801E-2</v>
      </c>
      <c r="L168" s="73">
        <v>6.0704266611297353E-2</v>
      </c>
      <c r="M168" s="73">
        <v>5.9296721678623508E-2</v>
      </c>
      <c r="N168" s="73">
        <v>5.8860252370389832E-2</v>
      </c>
      <c r="O168" s="73">
        <v>5.6152450002195153E-2</v>
      </c>
      <c r="P168" s="73">
        <v>5.7944257177928081E-2</v>
      </c>
      <c r="Q168" s="73">
        <v>5.8019955498383485E-2</v>
      </c>
      <c r="R168" s="73">
        <v>5.5993425303758254E-2</v>
      </c>
      <c r="S168" s="73">
        <v>5.7086705143021048E-2</v>
      </c>
      <c r="T168" s="73">
        <v>5.8514855568365942E-2</v>
      </c>
      <c r="U168" s="73">
        <v>5.6772280944906717E-2</v>
      </c>
    </row>
    <row r="169" spans="1:21" ht="17.25" x14ac:dyDescent="0.3">
      <c r="A169" s="74" t="s">
        <v>8</v>
      </c>
      <c r="B169" s="25"/>
      <c r="C169" s="73">
        <v>6.3182996780431072E-2</v>
      </c>
      <c r="D169" s="73">
        <v>6.3563331725980332E-2</v>
      </c>
      <c r="E169" s="73">
        <v>6.3427373345621305E-2</v>
      </c>
      <c r="F169" s="73">
        <v>6.3158953020385503E-2</v>
      </c>
      <c r="G169" s="73">
        <v>6.5970644100586728E-2</v>
      </c>
      <c r="H169" s="73">
        <v>6.5217072366455159E-2</v>
      </c>
      <c r="I169" s="73">
        <v>6.8065504635106605E-2</v>
      </c>
      <c r="J169" s="73">
        <v>6.447358220263856E-2</v>
      </c>
      <c r="K169" s="73">
        <v>6.8396765271002039E-2</v>
      </c>
      <c r="L169" s="73">
        <v>6.9815044579636845E-2</v>
      </c>
      <c r="M169" s="73">
        <v>6.9928723649097579E-2</v>
      </c>
      <c r="N169" s="73">
        <v>6.9502079885973109E-2</v>
      </c>
      <c r="O169" s="73">
        <v>6.71885066704839E-2</v>
      </c>
      <c r="P169" s="73">
        <v>6.7773015210905924E-2</v>
      </c>
      <c r="Q169" s="73">
        <v>6.7842427572993982E-2</v>
      </c>
      <c r="R169" s="73">
        <v>6.6408210978724777E-2</v>
      </c>
      <c r="S169" s="73">
        <v>6.3509680125765078E-2</v>
      </c>
      <c r="T169" s="73">
        <v>6.5805687799676674E-2</v>
      </c>
      <c r="U169" s="73">
        <v>6.3509425061474334E-2</v>
      </c>
    </row>
    <row r="170" spans="1:21" ht="17.25" x14ac:dyDescent="0.3">
      <c r="A170" s="74" t="s">
        <v>9</v>
      </c>
      <c r="B170" s="25"/>
      <c r="C170" s="73">
        <v>2.5319358637434987E-2</v>
      </c>
      <c r="D170" s="73">
        <v>8.5794885969258661E-3</v>
      </c>
      <c r="E170" s="73">
        <v>5.4135344878896178E-3</v>
      </c>
      <c r="F170" s="73">
        <v>1.0116806889587967E-2</v>
      </c>
      <c r="G170" s="73">
        <v>9.5307801796133823E-3</v>
      </c>
      <c r="H170" s="73">
        <v>7.9200787028401495E-3</v>
      </c>
      <c r="I170" s="73">
        <v>4.726624160933432E-3</v>
      </c>
      <c r="J170" s="73">
        <v>3.1298892487692108E-3</v>
      </c>
      <c r="K170" s="73">
        <v>6.451119250647357E-3</v>
      </c>
      <c r="L170" s="73">
        <v>1.3607387638386948E-2</v>
      </c>
      <c r="M170" s="73">
        <v>2.807954380463946E-3</v>
      </c>
      <c r="N170" s="73">
        <v>4.4995290594207465E-3</v>
      </c>
      <c r="O170" s="73">
        <v>2.6107783864807851E-3</v>
      </c>
      <c r="P170" s="73">
        <v>9.4100183363422865E-3</v>
      </c>
      <c r="Q170" s="73">
        <v>8.1830772773759351E-3</v>
      </c>
      <c r="R170" s="73">
        <v>5.0077234679165947E-3</v>
      </c>
      <c r="S170" s="73">
        <v>2.6317102591468106E-2</v>
      </c>
      <c r="T170" s="73">
        <v>2.2587027018842337E-2</v>
      </c>
      <c r="U170" s="73">
        <v>2.3261160395439493E-2</v>
      </c>
    </row>
    <row r="171" spans="1:21" ht="17.25" x14ac:dyDescent="0.3">
      <c r="A171" s="72" t="s">
        <v>11</v>
      </c>
      <c r="B171" s="25"/>
      <c r="C171" s="73">
        <v>0.47676290545734945</v>
      </c>
      <c r="D171" s="73">
        <v>0.48473005943975889</v>
      </c>
      <c r="E171" s="73">
        <v>0.54377081705221997</v>
      </c>
      <c r="F171" s="73">
        <v>0.48195971552780548</v>
      </c>
      <c r="G171" s="73">
        <v>0.46305838296216717</v>
      </c>
      <c r="H171" s="73">
        <v>0.49326991706289869</v>
      </c>
      <c r="I171" s="73">
        <v>0.48770632639179673</v>
      </c>
      <c r="J171" s="73">
        <v>0.51743714992839007</v>
      </c>
      <c r="K171" s="73">
        <v>0.48822486481387778</v>
      </c>
      <c r="L171" s="73">
        <v>0.4978499495779346</v>
      </c>
      <c r="M171" s="73">
        <v>0.49199243768841278</v>
      </c>
      <c r="N171" s="73">
        <v>0.52358628658339246</v>
      </c>
      <c r="O171" s="73">
        <v>0.49533220284016921</v>
      </c>
      <c r="P171" s="73">
        <v>0.48956898944057387</v>
      </c>
      <c r="Q171" s="73">
        <v>0.41613627001616932</v>
      </c>
      <c r="R171" s="73">
        <v>0.4409426355342882</v>
      </c>
      <c r="S171" s="73">
        <v>0.44737742278300452</v>
      </c>
      <c r="T171" s="73">
        <v>0.45401155642438729</v>
      </c>
      <c r="U171" s="73">
        <v>0.47856315497088259</v>
      </c>
    </row>
    <row r="172" spans="1:21" ht="17.25" x14ac:dyDescent="0.3">
      <c r="A172" s="72" t="s">
        <v>12</v>
      </c>
      <c r="B172" s="25"/>
      <c r="C172" s="73">
        <v>3.5719377185839896E-2</v>
      </c>
      <c r="D172" s="73">
        <v>3.6130980233131028E-2</v>
      </c>
      <c r="E172" s="73">
        <v>3.8296387993442177E-2</v>
      </c>
      <c r="F172" s="73">
        <v>3.7747150937698024E-2</v>
      </c>
      <c r="G172" s="73">
        <v>3.6865897133073512E-2</v>
      </c>
      <c r="H172" s="73">
        <v>3.8362398990024006E-2</v>
      </c>
      <c r="I172" s="73">
        <v>3.7482860809645621E-2</v>
      </c>
      <c r="J172" s="73">
        <v>4.0358939217055925E-2</v>
      </c>
      <c r="K172" s="73">
        <v>3.7164789337081859E-2</v>
      </c>
      <c r="L172" s="73">
        <v>3.8282053380565922E-2</v>
      </c>
      <c r="M172" s="73">
        <v>3.7862042875193694E-2</v>
      </c>
      <c r="N172" s="73">
        <v>4.2056395447695995E-2</v>
      </c>
      <c r="O172" s="73">
        <v>3.7250169230016013E-2</v>
      </c>
      <c r="P172" s="73">
        <v>3.8689850342351902E-2</v>
      </c>
      <c r="Q172" s="73">
        <v>3.7591329942788868E-2</v>
      </c>
      <c r="R172" s="73">
        <v>4.2997115672608874E-2</v>
      </c>
      <c r="S172" s="73">
        <v>3.5316242138085749E-2</v>
      </c>
      <c r="T172" s="73">
        <v>3.6855606940664414E-2</v>
      </c>
      <c r="U172" s="73">
        <v>3.9010854127884353E-2</v>
      </c>
    </row>
    <row r="173" spans="1:21" ht="17.25" x14ac:dyDescent="0.3">
      <c r="A173" s="72" t="s">
        <v>13</v>
      </c>
      <c r="B173" s="25"/>
      <c r="C173" s="73">
        <v>0.26147834084784072</v>
      </c>
      <c r="D173" s="73">
        <v>0.25347308352767806</v>
      </c>
      <c r="E173" s="73">
        <v>0.26809788794195422</v>
      </c>
      <c r="F173" s="73">
        <v>0.25980156670112303</v>
      </c>
      <c r="G173" s="73">
        <v>0.25052522336486238</v>
      </c>
      <c r="H173" s="73">
        <v>0.2585450973267962</v>
      </c>
      <c r="I173" s="73">
        <v>0.26218719401749929</v>
      </c>
      <c r="J173" s="73">
        <v>0.27939028967250989</v>
      </c>
      <c r="K173" s="73">
        <v>0.26855607561069844</v>
      </c>
      <c r="L173" s="73">
        <v>0.26284403230328646</v>
      </c>
      <c r="M173" s="73">
        <v>0.26590864515270352</v>
      </c>
      <c r="N173" s="73">
        <v>0.25742049185539839</v>
      </c>
      <c r="O173" s="73">
        <v>0.26552570878607945</v>
      </c>
      <c r="P173" s="73">
        <v>0.26465964486708043</v>
      </c>
      <c r="Q173" s="73">
        <v>0.2269895759326806</v>
      </c>
      <c r="R173" s="73">
        <v>0.23015904221847855</v>
      </c>
      <c r="S173" s="73">
        <v>0.25026216122379369</v>
      </c>
      <c r="T173" s="73">
        <v>0.25971816531438346</v>
      </c>
      <c r="U173" s="73">
        <v>0.25225962991398171</v>
      </c>
    </row>
    <row r="174" spans="1:21" ht="17.25" x14ac:dyDescent="0.3">
      <c r="A174" s="72" t="s">
        <v>14</v>
      </c>
      <c r="B174" s="25"/>
      <c r="C174" s="73">
        <v>0.34775222161962277</v>
      </c>
      <c r="D174" s="73">
        <v>0.334319858133166</v>
      </c>
      <c r="E174" s="73">
        <v>0.48764970877600516</v>
      </c>
      <c r="F174" s="73">
        <v>0.28985804704012375</v>
      </c>
      <c r="G174" s="73">
        <v>0.37002234582840327</v>
      </c>
      <c r="H174" s="73">
        <v>0.36049048260376076</v>
      </c>
      <c r="I174" s="73">
        <v>0.37417235954455624</v>
      </c>
      <c r="J174" s="73">
        <v>0.34426693862516178</v>
      </c>
      <c r="K174" s="73">
        <v>0.32395976796378195</v>
      </c>
      <c r="L174" s="73">
        <v>0.35573101422846065</v>
      </c>
      <c r="M174" s="73">
        <v>0.40299742766849345</v>
      </c>
      <c r="N174" s="73">
        <v>0.38706287996966576</v>
      </c>
      <c r="O174" s="73">
        <v>0.35420569172347249</v>
      </c>
      <c r="P174" s="73">
        <v>0.2945975985783868</v>
      </c>
      <c r="Q174" s="73">
        <v>0.35002534460073037</v>
      </c>
      <c r="R174" s="73">
        <v>0.23128465677433729</v>
      </c>
      <c r="S174" s="73">
        <v>0.33970643193936201</v>
      </c>
      <c r="T174" s="73">
        <v>0.30539387721340217</v>
      </c>
      <c r="U174" s="73">
        <v>0.26200248079027116</v>
      </c>
    </row>
    <row r="175" spans="1:21" ht="17.25" x14ac:dyDescent="0.3">
      <c r="A175" s="72" t="s">
        <v>15</v>
      </c>
      <c r="B175" s="25"/>
      <c r="C175" s="73">
        <v>0.46000418591684378</v>
      </c>
      <c r="D175" s="73">
        <v>0.39394195163106166</v>
      </c>
      <c r="E175" s="73">
        <v>0.30053978495964012</v>
      </c>
      <c r="F175" s="73">
        <v>0.39813614807785658</v>
      </c>
      <c r="G175" s="73">
        <v>0.41373441052672866</v>
      </c>
      <c r="H175" s="73">
        <v>0.342519646034048</v>
      </c>
      <c r="I175" s="73">
        <v>0.36351536779305343</v>
      </c>
      <c r="J175" s="73">
        <v>0.45591297619848992</v>
      </c>
      <c r="K175" s="73">
        <v>0.35759911584509202</v>
      </c>
      <c r="L175" s="73">
        <v>0.38764732446121342</v>
      </c>
      <c r="M175" s="73">
        <v>0.41240882901148129</v>
      </c>
      <c r="N175" s="73">
        <v>0.36465626188731493</v>
      </c>
      <c r="O175" s="73">
        <v>0.37168373644408914</v>
      </c>
      <c r="P175" s="73">
        <v>0.40178882147276468</v>
      </c>
      <c r="Q175" s="73">
        <v>0.46137171174848868</v>
      </c>
      <c r="R175" s="73">
        <v>0.48151815470992193</v>
      </c>
      <c r="S175" s="73">
        <v>0.437684201620816</v>
      </c>
      <c r="T175" s="73">
        <v>0.41901073560844876</v>
      </c>
      <c r="U175" s="73">
        <v>0.43951681756680872</v>
      </c>
    </row>
    <row r="176" spans="1:21" ht="17.25" x14ac:dyDescent="0.3">
      <c r="A176" s="72" t="s">
        <v>16</v>
      </c>
      <c r="B176" s="25"/>
      <c r="C176" s="73">
        <v>1.3381976056432258E-2</v>
      </c>
      <c r="D176" s="73">
        <v>1.9505175439639335E-2</v>
      </c>
      <c r="E176" s="73">
        <v>1.261489371465294E-2</v>
      </c>
      <c r="F176" s="73">
        <v>2.1631806697133792E-2</v>
      </c>
      <c r="G176" s="73">
        <v>1.4749137262742112E-2</v>
      </c>
      <c r="H176" s="73">
        <v>1.6986506879453547E-2</v>
      </c>
      <c r="I176" s="73">
        <v>1.7859855763625743E-2</v>
      </c>
      <c r="J176" s="73">
        <v>1.5303403647939955E-2</v>
      </c>
      <c r="K176" s="73">
        <v>1.6201363703599841E-2</v>
      </c>
      <c r="L176" s="73">
        <v>1.3432187542815143E-2</v>
      </c>
      <c r="M176" s="73">
        <v>1.2994461545021664E-2</v>
      </c>
      <c r="N176" s="73">
        <v>1.2648452966283429E-2</v>
      </c>
      <c r="O176" s="73">
        <v>1.6233939312790678E-2</v>
      </c>
      <c r="P176" s="73">
        <v>1.9523426637495015E-2</v>
      </c>
      <c r="Q176" s="73">
        <v>2.442105834319935E-2</v>
      </c>
      <c r="R176" s="73">
        <v>2.6191799065860041E-2</v>
      </c>
      <c r="S176" s="73">
        <v>2.0954519910503195E-2</v>
      </c>
      <c r="T176" s="73">
        <v>2.1412530918901405E-2</v>
      </c>
      <c r="U176" s="73">
        <v>1.9698482666487278E-2</v>
      </c>
    </row>
    <row r="177" spans="1:21" ht="17.25" x14ac:dyDescent="0.3">
      <c r="A177" s="72" t="s">
        <v>17</v>
      </c>
      <c r="B177" s="25"/>
      <c r="C177" s="73">
        <v>9.897857185048918E-2</v>
      </c>
      <c r="D177" s="73">
        <v>0.16575013005340702</v>
      </c>
      <c r="E177" s="73">
        <v>0.12773438834571274</v>
      </c>
      <c r="F177" s="73">
        <v>0.1959537429145885</v>
      </c>
      <c r="G177" s="73">
        <v>0.12890780402254237</v>
      </c>
      <c r="H177" s="73">
        <v>0.16320366853574714</v>
      </c>
      <c r="I177" s="73">
        <v>0.1624460869811524</v>
      </c>
      <c r="J177" s="73">
        <v>0.1192544305501002</v>
      </c>
      <c r="K177" s="73">
        <v>0.15404609773812658</v>
      </c>
      <c r="L177" s="73">
        <v>0.12387177884443833</v>
      </c>
      <c r="M177" s="73">
        <v>0.11150136629555506</v>
      </c>
      <c r="N177" s="73">
        <v>0.11600401339509718</v>
      </c>
      <c r="O177" s="73">
        <v>0.15311166319033409</v>
      </c>
      <c r="P177" s="73">
        <v>0.17715862456254025</v>
      </c>
      <c r="Q177" s="73">
        <v>0.19133847817294869</v>
      </c>
      <c r="R177" s="73">
        <v>0.19621688016776304</v>
      </c>
      <c r="S177" s="73">
        <v>0.17374990920106534</v>
      </c>
      <c r="T177" s="73">
        <v>0.18250836294313227</v>
      </c>
      <c r="U177" s="73">
        <v>0.1580244573687557</v>
      </c>
    </row>
    <row r="178" spans="1:21" ht="5.25" customHeight="1" x14ac:dyDescent="0.3">
      <c r="A178" s="75"/>
      <c r="B178" s="25"/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</row>
    <row r="179" spans="1:21" ht="17.25" x14ac:dyDescent="0.3">
      <c r="A179" s="72" t="s">
        <v>18</v>
      </c>
      <c r="B179" s="25"/>
      <c r="C179" s="73">
        <v>2.6272924654437983E-2</v>
      </c>
      <c r="D179" s="73">
        <v>2.8244475931642452E-2</v>
      </c>
      <c r="E179" s="73">
        <v>2.796365924101829E-2</v>
      </c>
      <c r="F179" s="73">
        <v>2.6584186384818551E-2</v>
      </c>
      <c r="G179" s="73">
        <v>3.0157340790386188E-2</v>
      </c>
      <c r="H179" s="73">
        <v>2.9398035603828764E-2</v>
      </c>
      <c r="I179" s="73">
        <v>3.0764792706316876E-2</v>
      </c>
      <c r="J179" s="73">
        <v>2.9577631978435028E-2</v>
      </c>
      <c r="K179" s="73">
        <v>3.5808416974500407E-2</v>
      </c>
      <c r="L179" s="73">
        <v>3.7525676130938296E-2</v>
      </c>
      <c r="M179" s="73">
        <v>3.9781111156995189E-2</v>
      </c>
      <c r="N179" s="73">
        <v>3.8941358678262684E-2</v>
      </c>
      <c r="O179" s="73">
        <v>4.2504464976338294E-2</v>
      </c>
      <c r="P179" s="73">
        <v>4.3511008861437536E-2</v>
      </c>
      <c r="Q179" s="73">
        <v>4.4672715989269203E-2</v>
      </c>
      <c r="R179" s="73">
        <v>4.2512511166527121E-2</v>
      </c>
      <c r="S179" s="73">
        <v>4.4082382420726159E-2</v>
      </c>
      <c r="T179" s="73">
        <v>4.5214864861096063E-2</v>
      </c>
      <c r="U179" s="73">
        <v>4.5496039067684901E-2</v>
      </c>
    </row>
    <row r="180" spans="1:21" ht="17.25" x14ac:dyDescent="0.3">
      <c r="A180" s="72" t="s">
        <v>19</v>
      </c>
      <c r="B180" s="25"/>
      <c r="C180" s="73">
        <v>1.5625230161057407E-2</v>
      </c>
      <c r="D180" s="73">
        <v>1.7637095713638515E-2</v>
      </c>
      <c r="E180" s="73">
        <v>1.5764097277730173E-2</v>
      </c>
      <c r="F180" s="73">
        <v>1.664341919316354E-2</v>
      </c>
      <c r="G180" s="73">
        <v>1.8451892408128338E-2</v>
      </c>
      <c r="H180" s="73">
        <v>1.798452663683988E-2</v>
      </c>
      <c r="I180" s="73">
        <v>1.9316183164835785E-2</v>
      </c>
      <c r="J180" s="73">
        <v>1.9539494220330023E-2</v>
      </c>
      <c r="K180" s="73">
        <v>2.2248730424964919E-2</v>
      </c>
      <c r="L180" s="73">
        <v>2.4901096819497124E-2</v>
      </c>
      <c r="M180" s="73">
        <v>2.7103204220740109E-2</v>
      </c>
      <c r="N180" s="73">
        <v>2.7543252204927933E-2</v>
      </c>
      <c r="O180" s="73">
        <v>2.8597989230291901E-2</v>
      </c>
      <c r="P180" s="73">
        <v>3.0942873397915439E-2</v>
      </c>
      <c r="Q180" s="73">
        <v>3.1927128046386442E-2</v>
      </c>
      <c r="R180" s="73">
        <v>3.065590826993583E-2</v>
      </c>
      <c r="S180" s="73">
        <v>3.0530404182372833E-2</v>
      </c>
      <c r="T180" s="73">
        <v>3.2174445184973914E-2</v>
      </c>
      <c r="U180" s="73">
        <v>3.2610982859290198E-2</v>
      </c>
    </row>
    <row r="181" spans="1:21" ht="17.25" x14ac:dyDescent="0.3">
      <c r="A181" s="72" t="s">
        <v>20</v>
      </c>
      <c r="B181" s="25"/>
      <c r="C181" s="73"/>
      <c r="D181" s="73"/>
      <c r="E181" s="73"/>
      <c r="F181" s="73"/>
      <c r="G181" s="73"/>
      <c r="H181" s="73"/>
      <c r="I181" s="73"/>
      <c r="J181" s="73">
        <v>1.9248040955801335E-2</v>
      </c>
      <c r="K181" s="73">
        <v>2.2006591897646043E-2</v>
      </c>
      <c r="L181" s="73">
        <v>2.4560935683384914E-2</v>
      </c>
      <c r="M181" s="73">
        <v>2.673269954239061E-2</v>
      </c>
      <c r="N181" s="73">
        <v>2.7162157198949346E-2</v>
      </c>
      <c r="O181" s="73">
        <v>2.8234803776867014E-2</v>
      </c>
      <c r="P181" s="73">
        <v>3.0601597532351688E-2</v>
      </c>
      <c r="Q181" s="73">
        <v>3.1545697377016436E-2</v>
      </c>
      <c r="R181" s="73">
        <v>3.0316453874850234E-2</v>
      </c>
      <c r="S181" s="73">
        <v>3.0133949018438189E-2</v>
      </c>
      <c r="T181" s="73">
        <v>3.1709114996255693E-2</v>
      </c>
      <c r="U181" s="73">
        <v>3.214972129050999E-2</v>
      </c>
    </row>
    <row r="182" spans="1:21" ht="17.25" x14ac:dyDescent="0.3">
      <c r="A182" s="72" t="s">
        <v>21</v>
      </c>
      <c r="B182" s="25"/>
      <c r="C182" s="73">
        <v>1.3932533487113362E-2</v>
      </c>
      <c r="D182" s="73">
        <v>1.5815005207852437E-2</v>
      </c>
      <c r="E182" s="73">
        <v>1.3512708996705891E-2</v>
      </c>
      <c r="F182" s="73">
        <v>1.6003017169944535E-2</v>
      </c>
      <c r="G182" s="73">
        <v>1.8945404802825257E-2</v>
      </c>
      <c r="H182" s="73">
        <v>1.8794780073043162E-2</v>
      </c>
      <c r="I182" s="73">
        <v>1.7409580445494573E-2</v>
      </c>
      <c r="J182" s="73">
        <v>2.0376826114793078E-2</v>
      </c>
      <c r="K182" s="73">
        <v>1.9494339315511564E-2</v>
      </c>
      <c r="L182" s="73">
        <v>2.7281638582149544E-2</v>
      </c>
      <c r="M182" s="73">
        <v>2.6387703925138103E-2</v>
      </c>
      <c r="N182" s="73">
        <v>2.6649657667863744E-2</v>
      </c>
      <c r="O182" s="73">
        <v>2.159235003525321E-2</v>
      </c>
      <c r="P182" s="73">
        <v>1.9362450155599047E-2</v>
      </c>
      <c r="Q182" s="73">
        <v>2.3110384197897651E-2</v>
      </c>
      <c r="R182" s="73">
        <v>3.0883099305291744E-2</v>
      </c>
      <c r="S182" s="73">
        <v>2.027881407673128E-2</v>
      </c>
      <c r="T182" s="73">
        <v>2.2278665832828181E-2</v>
      </c>
      <c r="U182" s="73">
        <v>2.4862573774842738E-2</v>
      </c>
    </row>
    <row r="183" spans="1:21" ht="17.25" x14ac:dyDescent="0.3">
      <c r="A183" s="72" t="s">
        <v>22</v>
      </c>
      <c r="B183" s="25"/>
      <c r="C183" s="73">
        <v>1.0219620073844069</v>
      </c>
      <c r="D183" s="73">
        <v>0.95558308062566055</v>
      </c>
      <c r="E183" s="73">
        <v>0.91020884276341274</v>
      </c>
      <c r="F183" s="73">
        <v>0.98875127873543633</v>
      </c>
      <c r="G183" s="73">
        <v>0.89723526225883132</v>
      </c>
      <c r="H183" s="73">
        <v>0.91375604581380154</v>
      </c>
      <c r="I183" s="73">
        <v>0.90801683446587744</v>
      </c>
      <c r="J183" s="73">
        <v>0.95043225011026755</v>
      </c>
      <c r="K183" s="73">
        <v>0.81403060769659219</v>
      </c>
      <c r="L183" s="73">
        <v>0.83451309339135626</v>
      </c>
      <c r="M183" s="73">
        <v>0.84824136822120322</v>
      </c>
      <c r="N183" s="73">
        <v>0.90689028328432419</v>
      </c>
      <c r="O183" s="73">
        <v>1.0395234749787883</v>
      </c>
      <c r="P183" s="73">
        <v>1.0295484598040574</v>
      </c>
      <c r="Q183" s="73">
        <v>1.0391650871426239</v>
      </c>
      <c r="R183" s="73">
        <v>1.1391344998948598</v>
      </c>
      <c r="S183" s="73">
        <v>1.1001315293290086</v>
      </c>
      <c r="T183" s="73">
        <v>1.0854588630672057</v>
      </c>
      <c r="U183" s="73">
        <v>1.0981071402848777</v>
      </c>
    </row>
    <row r="184" spans="1:21" ht="17.25" x14ac:dyDescent="0.3">
      <c r="A184" s="72" t="s">
        <v>23</v>
      </c>
      <c r="B184" s="25"/>
      <c r="C184" s="73">
        <v>1.7183702603387248</v>
      </c>
      <c r="D184" s="73">
        <v>1.5302940892102366</v>
      </c>
      <c r="E184" s="73">
        <v>1.5656111475556831</v>
      </c>
      <c r="F184" s="73">
        <v>1.579311797477734</v>
      </c>
      <c r="G184" s="73">
        <v>1.466420298503992</v>
      </c>
      <c r="H184" s="73">
        <v>1.4936524775148627</v>
      </c>
      <c r="I184" s="73">
        <v>1.4461940771530393</v>
      </c>
      <c r="J184" s="73">
        <v>1.4387033255419956</v>
      </c>
      <c r="K184" s="73">
        <v>1.3101487983196456</v>
      </c>
      <c r="L184" s="73">
        <v>1.2576019561159202</v>
      </c>
      <c r="M184" s="73">
        <v>1.2450182599202626</v>
      </c>
      <c r="N184" s="73">
        <v>1.2821848175535202</v>
      </c>
      <c r="O184" s="73">
        <v>1.5450173359571682</v>
      </c>
      <c r="P184" s="73">
        <v>1.4477224394044663</v>
      </c>
      <c r="Q184" s="73">
        <v>1.4540088521723695</v>
      </c>
      <c r="R184" s="73">
        <v>1.5797107598488349</v>
      </c>
      <c r="S184" s="73">
        <v>1.5884630448810035</v>
      </c>
      <c r="T184" s="73">
        <v>1.5253992888984909</v>
      </c>
      <c r="U184" s="73">
        <v>1.5319846559200563</v>
      </c>
    </row>
    <row r="185" spans="1:21" ht="17.25" x14ac:dyDescent="0.3">
      <c r="A185" s="72" t="s">
        <v>24</v>
      </c>
      <c r="B185" s="25"/>
      <c r="C185" s="73"/>
      <c r="D185" s="73"/>
      <c r="E185" s="73"/>
      <c r="F185" s="73"/>
      <c r="G185" s="73"/>
      <c r="H185" s="73"/>
      <c r="I185" s="73"/>
      <c r="J185" s="73">
        <v>1.46048812857106</v>
      </c>
      <c r="K185" s="73">
        <v>1.3245643653492525</v>
      </c>
      <c r="L185" s="73">
        <v>1.2750193426391347</v>
      </c>
      <c r="M185" s="73">
        <v>1.262273722250191</v>
      </c>
      <c r="N185" s="73">
        <v>1.3001743397822672</v>
      </c>
      <c r="O185" s="73">
        <v>1.5648909581060373</v>
      </c>
      <c r="P185" s="73">
        <v>1.463867764107907</v>
      </c>
      <c r="Q185" s="73">
        <v>1.4715898098264582</v>
      </c>
      <c r="R185" s="73">
        <v>1.5973988365153327</v>
      </c>
      <c r="S185" s="73">
        <v>1.6093615463179405</v>
      </c>
      <c r="T185" s="73">
        <v>1.5477844718043396</v>
      </c>
      <c r="U185" s="73">
        <v>1.5539644932987859</v>
      </c>
    </row>
    <row r="186" spans="1:21" ht="17.25" x14ac:dyDescent="0.3">
      <c r="A186" s="72" t="s">
        <v>25</v>
      </c>
      <c r="B186" s="25"/>
      <c r="C186" s="73">
        <v>2.6849930819708712E-2</v>
      </c>
      <c r="D186" s="73">
        <v>2.6989943321416215E-2</v>
      </c>
      <c r="E186" s="73">
        <v>2.5452769917197669E-2</v>
      </c>
      <c r="F186" s="73">
        <v>2.6285148282130518E-2</v>
      </c>
      <c r="G186" s="73">
        <v>2.7058229573091102E-2</v>
      </c>
      <c r="H186" s="73">
        <v>2.6862632768047928E-2</v>
      </c>
      <c r="I186" s="73">
        <v>2.7934949686188766E-2</v>
      </c>
      <c r="J186" s="73">
        <v>2.8111535314197411E-2</v>
      </c>
      <c r="K186" s="73">
        <v>2.9149147430405534E-2</v>
      </c>
      <c r="L186" s="73">
        <v>3.13156680696315E-2</v>
      </c>
      <c r="M186" s="73">
        <v>3.3743984157169372E-2</v>
      </c>
      <c r="N186" s="73">
        <v>3.531553980320612E-2</v>
      </c>
      <c r="O186" s="73">
        <v>4.4184389134317381E-2</v>
      </c>
      <c r="P186" s="73">
        <v>4.4796692157813706E-2</v>
      </c>
      <c r="Q186" s="73">
        <v>4.6422326803886624E-2</v>
      </c>
      <c r="R186" s="73">
        <v>4.8427468146956511E-2</v>
      </c>
      <c r="S186" s="73">
        <v>4.8496418788979673E-2</v>
      </c>
      <c r="T186" s="73">
        <v>4.9078875805862683E-2</v>
      </c>
      <c r="U186" s="73">
        <v>4.9959525354904541E-2</v>
      </c>
    </row>
    <row r="187" spans="1:21" ht="17.25" x14ac:dyDescent="0.3">
      <c r="A187" s="72" t="s">
        <v>26</v>
      </c>
      <c r="B187" s="49"/>
      <c r="C187" s="73">
        <v>1.4468576427534872E-2</v>
      </c>
      <c r="D187" s="73">
        <v>1.0059588797764991E-2</v>
      </c>
      <c r="E187" s="73">
        <v>1.8199430192631549E-2</v>
      </c>
      <c r="F187" s="73">
        <v>8.4387893439876339E-3</v>
      </c>
      <c r="G187" s="73">
        <v>1.6222830166416867E-2</v>
      </c>
      <c r="H187" s="73">
        <v>1.8837646439979192E-2</v>
      </c>
      <c r="I187" s="73">
        <v>1.3566661984335204E-2</v>
      </c>
      <c r="J187" s="73">
        <v>1.6960308871883698E-2</v>
      </c>
      <c r="K187" s="73">
        <v>1.6641181725503662E-2</v>
      </c>
      <c r="L187" s="73">
        <v>1.6708732219265394E-2</v>
      </c>
      <c r="M187" s="73">
        <v>1.7822385664978825E-2</v>
      </c>
      <c r="N187" s="73">
        <v>1.8370424080622016E-2</v>
      </c>
      <c r="O187" s="73">
        <v>1.8361931071510938E-2</v>
      </c>
      <c r="P187" s="73">
        <v>1.9338498844677924E-2</v>
      </c>
      <c r="Q187" s="73">
        <v>1.8651664360656389E-2</v>
      </c>
      <c r="R187" s="73">
        <v>2.1876237732715322E-2</v>
      </c>
      <c r="S187" s="73">
        <v>2.4496530257226364E-2</v>
      </c>
      <c r="T187" s="73">
        <v>2.2682684540595584E-2</v>
      </c>
      <c r="U187" s="73">
        <v>2.0397102616060141E-2</v>
      </c>
    </row>
    <row r="188" spans="1:21" ht="5.25" customHeight="1" x14ac:dyDescent="0.3">
      <c r="A188" s="72"/>
      <c r="B188" s="65"/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76"/>
    </row>
    <row r="189" spans="1:21" ht="17.25" x14ac:dyDescent="0.3">
      <c r="A189" s="72" t="s">
        <v>27</v>
      </c>
      <c r="B189" s="49"/>
      <c r="C189" s="73">
        <v>0.63199402684392736</v>
      </c>
      <c r="D189" s="73">
        <v>0.64786480590674922</v>
      </c>
      <c r="E189" s="73">
        <v>0.65563742732903652</v>
      </c>
      <c r="F189" s="73">
        <v>0.65455120868837435</v>
      </c>
      <c r="G189" s="73">
        <v>0.65185056348626502</v>
      </c>
      <c r="H189" s="73">
        <v>0.65969303586101091</v>
      </c>
      <c r="I189" s="73">
        <v>0.66224904566367626</v>
      </c>
      <c r="J189" s="73">
        <v>0.67343342018095398</v>
      </c>
      <c r="K189" s="73">
        <v>0.66620713015986599</v>
      </c>
      <c r="L189" s="73">
        <v>0.68071132200895834</v>
      </c>
      <c r="M189" s="73">
        <v>0.67972358635025676</v>
      </c>
      <c r="N189" s="73">
        <v>0.67961143360505605</v>
      </c>
      <c r="O189" s="73">
        <v>0.672034697081899</v>
      </c>
      <c r="P189" s="73">
        <v>0.67494134412189533</v>
      </c>
      <c r="Q189" s="73">
        <v>0.65537739531448191</v>
      </c>
      <c r="R189" s="73">
        <v>0.64960259447625757</v>
      </c>
      <c r="S189" s="73">
        <v>0.63786956548794627</v>
      </c>
      <c r="T189" s="73">
        <v>0.62869798830483203</v>
      </c>
      <c r="U189" s="73">
        <v>0.63695970821753556</v>
      </c>
    </row>
    <row r="190" spans="1:21" ht="17.25" x14ac:dyDescent="0.3">
      <c r="A190" s="77" t="s">
        <v>28</v>
      </c>
      <c r="B190" s="78"/>
      <c r="C190" s="73">
        <v>1.0061020789994346</v>
      </c>
      <c r="D190" s="73">
        <v>0.97540616479442366</v>
      </c>
      <c r="E190" s="73">
        <v>0.94006207733019254</v>
      </c>
      <c r="F190" s="73">
        <v>0.95859027034090327</v>
      </c>
      <c r="G190" s="73">
        <v>0.97728294717843145</v>
      </c>
      <c r="H190" s="73">
        <v>0.96295868482358316</v>
      </c>
      <c r="I190" s="73">
        <v>0.95021050470017077</v>
      </c>
      <c r="J190" s="73">
        <v>0.95353389051641957</v>
      </c>
      <c r="K190" s="73">
        <v>0.96981101172491524</v>
      </c>
      <c r="L190" s="73">
        <v>0.95555385049903296</v>
      </c>
      <c r="M190" s="73">
        <v>0.94753302894095592</v>
      </c>
      <c r="N190" s="73">
        <v>0.96349042160290987</v>
      </c>
      <c r="O190" s="73">
        <v>0.97227462984086133</v>
      </c>
      <c r="P190" s="73">
        <v>0.95990280510410908</v>
      </c>
      <c r="Q190" s="73">
        <v>0.96792351836350221</v>
      </c>
      <c r="R190" s="73">
        <v>0.97435346588861516</v>
      </c>
      <c r="S190" s="73">
        <v>0.99099794838591815</v>
      </c>
      <c r="T190" s="73">
        <v>0.99759304293754836</v>
      </c>
      <c r="U190" s="73">
        <v>0.99781140087090303</v>
      </c>
    </row>
    <row r="191" spans="1:21" ht="17.25" x14ac:dyDescent="0.3">
      <c r="A191" s="77" t="s">
        <v>29</v>
      </c>
      <c r="B191" s="78"/>
      <c r="C191" s="73">
        <v>0.15709626188398479</v>
      </c>
      <c r="D191" s="73">
        <v>0.14962759430631742</v>
      </c>
      <c r="E191" s="73">
        <v>0.14528200195826854</v>
      </c>
      <c r="F191" s="73">
        <v>0.16391481317076909</v>
      </c>
      <c r="G191" s="73">
        <v>0.15609185469836395</v>
      </c>
      <c r="H191" s="73">
        <v>0.15329967674924916</v>
      </c>
      <c r="I191" s="73">
        <v>0.16093919820688637</v>
      </c>
      <c r="J191" s="73">
        <v>0.15423905797118242</v>
      </c>
      <c r="K191" s="73">
        <v>0.1672544865906393</v>
      </c>
      <c r="L191" s="73">
        <v>0.15293843062578319</v>
      </c>
      <c r="M191" s="73">
        <v>0.1485594773664955</v>
      </c>
      <c r="N191" s="73">
        <v>0.14421542035047741</v>
      </c>
      <c r="O191" s="73">
        <v>0.14289688582471699</v>
      </c>
      <c r="P191" s="73">
        <v>0.13934871647741637</v>
      </c>
      <c r="Q191" s="73">
        <v>0.15926008005378464</v>
      </c>
      <c r="R191" s="73">
        <v>0.17279981471581293</v>
      </c>
      <c r="S191" s="73">
        <v>0.16488619402811444</v>
      </c>
      <c r="T191" s="73">
        <v>0.1796661008005401</v>
      </c>
      <c r="U191" s="73">
        <v>0.15704131067028868</v>
      </c>
    </row>
    <row r="192" spans="1:21" ht="17.25" x14ac:dyDescent="0.3">
      <c r="A192" s="72" t="s">
        <v>30</v>
      </c>
      <c r="B192" s="49"/>
      <c r="C192" s="73">
        <v>0.1100805338786441</v>
      </c>
      <c r="D192" s="73">
        <v>0.11455058592642262</v>
      </c>
      <c r="E192" s="73">
        <v>0.10481334536367395</v>
      </c>
      <c r="F192" s="73">
        <v>0.1057151444290103</v>
      </c>
      <c r="G192" s="73">
        <v>0.10650575394209957</v>
      </c>
      <c r="H192" s="73">
        <v>0.11025927407573054</v>
      </c>
      <c r="I192" s="73">
        <v>0.10990284874713588</v>
      </c>
      <c r="J192" s="73">
        <v>0.11004959232785887</v>
      </c>
      <c r="K192" s="73">
        <v>0.10437731021310855</v>
      </c>
      <c r="L192" s="73">
        <v>0.10711824360086854</v>
      </c>
      <c r="M192" s="73">
        <v>0.11041523530974096</v>
      </c>
      <c r="N192" s="73">
        <v>0.10937425148952318</v>
      </c>
      <c r="O192" s="73">
        <v>0.1037878431881958</v>
      </c>
      <c r="P192" s="73">
        <v>0.10773906199565308</v>
      </c>
      <c r="Q192" s="73">
        <v>0.11555989250339792</v>
      </c>
      <c r="R192" s="73">
        <v>0.11381277049124826</v>
      </c>
      <c r="S192" s="73">
        <v>0.11243766405656513</v>
      </c>
      <c r="T192" s="73">
        <v>0.11562462885658933</v>
      </c>
      <c r="U192" s="73">
        <v>0.11817840064156963</v>
      </c>
    </row>
    <row r="193" spans="1:21" ht="17.25" x14ac:dyDescent="0.3">
      <c r="A193" s="72" t="s">
        <v>31</v>
      </c>
      <c r="B193" s="13"/>
      <c r="C193" s="73">
        <v>7.8189846235980992E-2</v>
      </c>
      <c r="D193" s="73">
        <v>8.3137162479707816E-2</v>
      </c>
      <c r="E193" s="73">
        <v>7.2159098004624389E-2</v>
      </c>
      <c r="F193" s="73">
        <v>7.2902655326439109E-2</v>
      </c>
      <c r="G193" s="73">
        <v>7.4363351436302655E-2</v>
      </c>
      <c r="H193" s="73">
        <v>7.8715643588198561E-2</v>
      </c>
      <c r="I193" s="73">
        <v>7.8590228788418662E-2</v>
      </c>
      <c r="J193" s="73">
        <v>7.8975325855939138E-2</v>
      </c>
      <c r="K193" s="73">
        <v>7.4208618215955036E-2</v>
      </c>
      <c r="L193" s="73">
        <v>7.6342577615048923E-2</v>
      </c>
      <c r="M193" s="73">
        <v>8.0048085069289843E-2</v>
      </c>
      <c r="N193" s="73">
        <v>7.920618607507339E-2</v>
      </c>
      <c r="O193" s="73">
        <v>7.4163730628130031E-2</v>
      </c>
      <c r="P193" s="73">
        <v>7.7319134138070622E-2</v>
      </c>
      <c r="Q193" s="73">
        <v>8.581495316435607E-2</v>
      </c>
      <c r="R193" s="73">
        <v>8.4361153890484389E-2</v>
      </c>
      <c r="S193" s="73">
        <v>8.3202622395467621E-2</v>
      </c>
      <c r="T193" s="73">
        <v>8.6936744650670125E-2</v>
      </c>
      <c r="U193" s="73">
        <v>8.8925343927779107E-2</v>
      </c>
    </row>
    <row r="194" spans="1:21" ht="17.25" x14ac:dyDescent="0.3">
      <c r="A194" s="72" t="s">
        <v>32</v>
      </c>
      <c r="B194" s="13"/>
      <c r="C194" s="73">
        <v>0.36582541999173274</v>
      </c>
      <c r="D194" s="73">
        <v>0.3644061929081841</v>
      </c>
      <c r="E194" s="73">
        <v>0.3739000505273079</v>
      </c>
      <c r="F194" s="73">
        <v>0.36403376201708482</v>
      </c>
      <c r="G194" s="73">
        <v>0.37163979199228431</v>
      </c>
      <c r="H194" s="73">
        <v>0.36573488679593574</v>
      </c>
      <c r="I194" s="73">
        <v>0.36288577481744089</v>
      </c>
      <c r="J194" s="73">
        <v>0.36731367330989406</v>
      </c>
      <c r="K194" s="73">
        <v>0.37221846238555123</v>
      </c>
      <c r="L194" s="73">
        <v>0.37207396571868118</v>
      </c>
      <c r="M194" s="73">
        <v>0.3686657418126395</v>
      </c>
      <c r="N194" s="73">
        <v>0.37045908324799504</v>
      </c>
      <c r="O194" s="73">
        <v>0.38008028421930012</v>
      </c>
      <c r="P194" s="73">
        <v>0.37354218292388874</v>
      </c>
      <c r="Q194" s="73">
        <v>0.3945714616523695</v>
      </c>
      <c r="R194" s="73">
        <v>0.39806793815589187</v>
      </c>
      <c r="S194" s="73">
        <v>0.4030376467541073</v>
      </c>
      <c r="T194" s="73">
        <v>0.4016746952558512</v>
      </c>
      <c r="U194" s="73">
        <v>0.40319416427725668</v>
      </c>
    </row>
    <row r="195" spans="1:21" ht="5.25" customHeight="1" x14ac:dyDescent="0.3">
      <c r="A195" s="72"/>
      <c r="B195" s="49"/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</row>
    <row r="196" spans="1:21" ht="17.25" x14ac:dyDescent="0.25">
      <c r="A196" s="79" t="s">
        <v>33</v>
      </c>
      <c r="B196" s="80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</row>
    <row r="197" spans="1:21" ht="17.25" x14ac:dyDescent="0.3">
      <c r="A197" s="72" t="s">
        <v>34</v>
      </c>
      <c r="B197" s="81"/>
      <c r="C197" s="73">
        <v>0.10756230334415687</v>
      </c>
      <c r="D197" s="73">
        <v>0.11060947822606405</v>
      </c>
      <c r="E197" s="73">
        <v>0.10037351176500045</v>
      </c>
      <c r="F197" s="73">
        <v>0.13588102711530842</v>
      </c>
      <c r="G197" s="73">
        <v>0.13723113716198218</v>
      </c>
      <c r="H197" s="73">
        <v>0.13049367094677702</v>
      </c>
      <c r="I197" s="73">
        <v>0.1435902003833118</v>
      </c>
      <c r="J197" s="73">
        <v>0.13907356266809445</v>
      </c>
      <c r="K197" s="73">
        <v>0.13850210996611739</v>
      </c>
      <c r="L197" s="73">
        <v>0.14214647666050781</v>
      </c>
      <c r="M197" s="73">
        <v>0.14000196767351153</v>
      </c>
      <c r="N197" s="73">
        <v>0.13539225924992118</v>
      </c>
      <c r="O197" s="73">
        <v>0.12800087730264378</v>
      </c>
      <c r="P197" s="73">
        <v>0.1325860112146553</v>
      </c>
      <c r="Q197" s="73">
        <v>0.13219267078489802</v>
      </c>
      <c r="R197" s="73">
        <v>0.1354752618093891</v>
      </c>
      <c r="S197" s="73">
        <v>0.12991187026918125</v>
      </c>
      <c r="T197" s="73">
        <v>0.13192579005658089</v>
      </c>
      <c r="U197" s="73">
        <v>0.13386594652934786</v>
      </c>
    </row>
    <row r="198" spans="1:21" ht="17.25" x14ac:dyDescent="0.3">
      <c r="A198" s="72" t="s">
        <v>35</v>
      </c>
      <c r="B198" s="81"/>
      <c r="C198" s="73">
        <v>0.12105358834934606</v>
      </c>
      <c r="D198" s="73">
        <v>0.12449042866271745</v>
      </c>
      <c r="E198" s="73">
        <v>0.1138121244441879</v>
      </c>
      <c r="F198" s="73">
        <v>0.10972709933598798</v>
      </c>
      <c r="G198" s="73">
        <v>0.11215516815049362</v>
      </c>
      <c r="H198" s="73">
        <v>0.12381372790576237</v>
      </c>
      <c r="I198" s="73">
        <v>0.129</v>
      </c>
      <c r="J198" s="73">
        <v>0.12847730861822759</v>
      </c>
      <c r="K198" s="73">
        <v>0.12884222803805098</v>
      </c>
      <c r="L198" s="73">
        <v>0.12695869884930838</v>
      </c>
      <c r="M198" s="73">
        <v>0.12732254391036929</v>
      </c>
      <c r="N198" s="73">
        <v>0.13436659029674994</v>
      </c>
      <c r="O198" s="73">
        <v>0.13134637781379965</v>
      </c>
      <c r="P198" s="73">
        <v>0.12997292408400812</v>
      </c>
      <c r="Q198" s="73">
        <v>0.12739133511609008</v>
      </c>
      <c r="R198" s="73">
        <v>0.12570491921966881</v>
      </c>
      <c r="S198" s="73">
        <v>0.12457190487146093</v>
      </c>
      <c r="T198" s="73">
        <v>0.12710804027674907</v>
      </c>
      <c r="U198" s="73">
        <v>0.12396610225612316</v>
      </c>
    </row>
    <row r="199" spans="1:21" ht="17.25" x14ac:dyDescent="0.3">
      <c r="A199" s="72" t="s">
        <v>36</v>
      </c>
      <c r="B199" s="81"/>
      <c r="C199" s="73">
        <v>0.12176170029982235</v>
      </c>
      <c r="D199" s="73">
        <v>0.12033077499881363</v>
      </c>
      <c r="E199" s="73">
        <v>0.11607820633537402</v>
      </c>
      <c r="F199" s="73">
        <v>0.11180426195279995</v>
      </c>
      <c r="G199" s="73">
        <v>0.11394308930188658</v>
      </c>
      <c r="H199" s="73">
        <v>9.6639242652799245E-2</v>
      </c>
      <c r="I199" s="73">
        <v>9.741653384729429E-2</v>
      </c>
      <c r="J199" s="73">
        <v>0.11115425998801165</v>
      </c>
      <c r="K199" s="73">
        <v>0.11295875152416163</v>
      </c>
      <c r="L199" s="73">
        <v>0.11235646261159006</v>
      </c>
      <c r="M199" s="73">
        <v>0.10945691214385025</v>
      </c>
      <c r="N199" s="73">
        <v>0.10528736514201324</v>
      </c>
      <c r="O199" s="73">
        <v>0.10084269733532962</v>
      </c>
      <c r="P199" s="73">
        <v>0.10015724718474128</v>
      </c>
      <c r="Q199" s="73">
        <v>0.10139444034104869</v>
      </c>
      <c r="R199" s="73">
        <v>0.10170413545788189</v>
      </c>
      <c r="S199" s="73">
        <v>0.11217972807155233</v>
      </c>
      <c r="T199" s="73">
        <v>0.1047107402853646</v>
      </c>
      <c r="U199" s="73">
        <v>0.10717639429694741</v>
      </c>
    </row>
    <row r="200" spans="1:21" ht="17.25" x14ac:dyDescent="0.3">
      <c r="A200" s="72" t="s">
        <v>37</v>
      </c>
      <c r="B200" s="81"/>
      <c r="C200" s="73">
        <v>0.11287476683939421</v>
      </c>
      <c r="D200" s="73">
        <v>0.10698315257349343</v>
      </c>
      <c r="E200" s="73">
        <v>0.10821240245143071</v>
      </c>
      <c r="F200" s="73">
        <v>0.10886198874131807</v>
      </c>
      <c r="G200" s="73">
        <v>0.1067578397639717</v>
      </c>
      <c r="H200" s="73">
        <v>0.11230638305163623</v>
      </c>
      <c r="I200" s="73">
        <v>0.11509077115430447</v>
      </c>
      <c r="J200" s="73">
        <v>0.11456807532079417</v>
      </c>
      <c r="K200" s="73">
        <v>0.1235831495965091</v>
      </c>
      <c r="L200" s="73">
        <v>0.12413496905753515</v>
      </c>
      <c r="M200" s="73">
        <v>0.12417407825353381</v>
      </c>
      <c r="N200" s="73">
        <v>0.12338101730493109</v>
      </c>
      <c r="O200" s="73">
        <v>0.11977597678600661</v>
      </c>
      <c r="P200" s="73">
        <v>0.1178791484235349</v>
      </c>
      <c r="Q200" s="73">
        <v>0.1068609378323568</v>
      </c>
      <c r="R200" s="73">
        <v>0.10521188108185461</v>
      </c>
      <c r="S200" s="73">
        <v>0.10038824925174808</v>
      </c>
      <c r="T200" s="73">
        <v>0.10743505293728059</v>
      </c>
      <c r="U200" s="73">
        <v>0.11011576892980836</v>
      </c>
    </row>
    <row r="201" spans="1:21" ht="17.25" x14ac:dyDescent="0.3">
      <c r="B201" s="81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</row>
    <row r="202" spans="1:21" ht="17.25" x14ac:dyDescent="0.3">
      <c r="A202" s="72"/>
      <c r="B202" s="81"/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46"/>
      <c r="P202" s="46"/>
      <c r="Q202" s="46"/>
      <c r="R202" s="46"/>
      <c r="S202" s="46"/>
      <c r="T202" s="46"/>
      <c r="U202" s="46"/>
    </row>
    <row r="203" spans="1:21" ht="17.25" x14ac:dyDescent="0.3">
      <c r="B203" s="81"/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46"/>
      <c r="P203" s="46"/>
      <c r="Q203" s="46"/>
      <c r="R203" s="46"/>
      <c r="S203" s="46"/>
      <c r="T203" s="46"/>
      <c r="U203" s="46"/>
    </row>
    <row r="204" spans="1:21" ht="17.25" x14ac:dyDescent="0.3">
      <c r="B204" s="81"/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46"/>
      <c r="P204" s="46"/>
      <c r="Q204" s="46"/>
      <c r="R204" s="46"/>
      <c r="S204" s="46"/>
      <c r="T204" s="46"/>
      <c r="U204" s="46"/>
    </row>
    <row r="205" spans="1:21" ht="17.25" x14ac:dyDescent="0.3">
      <c r="B205" s="81"/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46"/>
      <c r="P205" s="46"/>
      <c r="Q205" s="46"/>
      <c r="R205" s="46"/>
      <c r="S205" s="46"/>
      <c r="T205" s="46"/>
      <c r="U205" s="46"/>
    </row>
    <row r="206" spans="1:21" ht="17.25" x14ac:dyDescent="0.3">
      <c r="B206" s="81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</row>
    <row r="207" spans="1:21" ht="17.25" x14ac:dyDescent="0.3">
      <c r="A207" s="82"/>
      <c r="B207" s="13"/>
      <c r="C207" s="83"/>
      <c r="D207" s="83"/>
      <c r="E207" s="83"/>
      <c r="F207" s="83"/>
      <c r="G207" s="83"/>
      <c r="H207" s="83"/>
      <c r="I207" s="83"/>
      <c r="J207" s="83"/>
      <c r="K207" s="83"/>
      <c r="L207" s="83"/>
      <c r="M207" s="83"/>
      <c r="N207" s="83"/>
      <c r="O207" s="83"/>
      <c r="P207" s="83"/>
      <c r="Q207" s="83"/>
      <c r="R207" s="83"/>
      <c r="S207" s="83"/>
      <c r="T207" s="83"/>
      <c r="U207" s="83"/>
    </row>
    <row r="208" spans="1:21" ht="17.25" x14ac:dyDescent="0.3">
      <c r="A208" s="82"/>
      <c r="B208" s="13"/>
      <c r="C208" s="83"/>
      <c r="D208" s="83"/>
      <c r="E208" s="83"/>
      <c r="F208" s="83"/>
      <c r="G208" s="83"/>
      <c r="H208" s="83"/>
      <c r="I208" s="83"/>
      <c r="J208" s="83"/>
      <c r="K208" s="83"/>
      <c r="L208" s="83"/>
      <c r="M208" s="83"/>
      <c r="N208" s="83"/>
      <c r="O208" s="83"/>
      <c r="P208" s="83"/>
      <c r="Q208" s="83"/>
      <c r="R208" s="83"/>
      <c r="S208" s="83"/>
      <c r="T208" s="83"/>
      <c r="U208" s="83"/>
    </row>
    <row r="209" spans="1:21" ht="17.25" x14ac:dyDescent="0.3">
      <c r="A209" s="82"/>
      <c r="B209" s="13"/>
      <c r="C209" s="83"/>
      <c r="D209" s="83"/>
      <c r="E209" s="83"/>
      <c r="F209" s="83"/>
      <c r="G209" s="83"/>
      <c r="H209" s="83"/>
      <c r="I209" s="83"/>
      <c r="J209" s="83"/>
      <c r="K209" s="83"/>
      <c r="L209" s="83"/>
      <c r="M209" s="83"/>
      <c r="N209" s="83"/>
      <c r="O209" s="83"/>
      <c r="P209" s="83"/>
      <c r="Q209" s="83"/>
      <c r="R209" s="83"/>
      <c r="S209" s="83"/>
      <c r="T209" s="83"/>
      <c r="U209" s="83"/>
    </row>
    <row r="210" spans="1:21" ht="17.25" x14ac:dyDescent="0.3">
      <c r="A210" s="82"/>
      <c r="B210" s="19"/>
      <c r="C210" s="83"/>
      <c r="D210" s="83"/>
      <c r="E210" s="83"/>
      <c r="F210" s="83"/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83"/>
      <c r="S210" s="83"/>
      <c r="T210" s="83"/>
      <c r="U210" s="83"/>
    </row>
    <row r="211" spans="1:21" ht="17.25" x14ac:dyDescent="0.3">
      <c r="B211" s="84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</row>
    <row r="212" spans="1:21" ht="17.25" x14ac:dyDescent="0.3">
      <c r="B212" s="84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</row>
    <row r="213" spans="1:21" ht="17.25" x14ac:dyDescent="0.3">
      <c r="A213" s="85"/>
      <c r="B213" s="86"/>
      <c r="C213" s="83"/>
      <c r="D213" s="83"/>
      <c r="E213" s="83"/>
      <c r="F213" s="83"/>
      <c r="G213" s="83"/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 s="83"/>
      <c r="U213" s="83"/>
    </row>
    <row r="214" spans="1:21" ht="17.25" x14ac:dyDescent="0.3">
      <c r="A214" s="85"/>
      <c r="B214" s="49"/>
      <c r="C214" s="83"/>
      <c r="D214" s="83"/>
      <c r="E214" s="83"/>
      <c r="F214" s="83"/>
      <c r="G214" s="83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83"/>
      <c r="T214" s="83"/>
      <c r="U214" s="83"/>
    </row>
    <row r="215" spans="1:21" ht="17.25" x14ac:dyDescent="0.3">
      <c r="A215" s="85"/>
      <c r="B215" s="65"/>
      <c r="C215" s="83"/>
      <c r="D215" s="83"/>
      <c r="E215" s="83"/>
      <c r="F215" s="83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 s="83"/>
      <c r="U215" s="83"/>
    </row>
    <row r="216" spans="1:21" ht="17.25" x14ac:dyDescent="0.3">
      <c r="B216" s="84"/>
      <c r="C216" s="83"/>
      <c r="D216" s="83"/>
      <c r="E216" s="83"/>
      <c r="F216" s="83"/>
      <c r="G216" s="83"/>
      <c r="H216" s="83"/>
      <c r="I216" s="83"/>
      <c r="J216" s="83"/>
      <c r="K216" s="83"/>
      <c r="L216" s="83"/>
      <c r="M216" s="83"/>
      <c r="N216" s="83"/>
      <c r="O216" s="83"/>
      <c r="P216" s="83"/>
      <c r="Q216" s="83"/>
      <c r="R216" s="83"/>
      <c r="S216" s="83"/>
      <c r="T216" s="83"/>
      <c r="U216" s="83"/>
    </row>
    <row r="217" spans="1:21" ht="17.25" x14ac:dyDescent="0.3">
      <c r="B217" s="84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</row>
    <row r="218" spans="1:21" ht="17.25" x14ac:dyDescent="0.3">
      <c r="B218" s="84"/>
      <c r="C218" s="46"/>
      <c r="D218" s="87"/>
      <c r="E218" s="87"/>
      <c r="F218" s="46"/>
      <c r="G218" s="46"/>
      <c r="H218" s="46"/>
      <c r="I218" s="46"/>
      <c r="J218" s="46"/>
      <c r="K218" s="87"/>
      <c r="L218" s="46"/>
      <c r="M218" s="46"/>
      <c r="N218" s="46"/>
      <c r="O218" s="46"/>
      <c r="P218" s="46"/>
      <c r="Q218" s="46"/>
      <c r="R218" s="46"/>
      <c r="S218" s="46"/>
      <c r="T218" s="46"/>
      <c r="U218" s="46"/>
    </row>
    <row r="219" spans="1:21" ht="17.25" x14ac:dyDescent="0.3">
      <c r="B219" s="84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</row>
    <row r="220" spans="1:21" ht="17.25" x14ac:dyDescent="0.3">
      <c r="B220" s="84"/>
      <c r="C220" s="88"/>
      <c r="D220" s="88"/>
      <c r="E220" s="88"/>
      <c r="F220" s="88"/>
      <c r="G220" s="88"/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88"/>
      <c r="S220" s="88"/>
      <c r="T220" s="88"/>
      <c r="U220" s="88"/>
    </row>
    <row r="221" spans="1:21" ht="17.25" x14ac:dyDescent="0.3">
      <c r="B221" s="84"/>
      <c r="C221" s="88"/>
      <c r="D221" s="88"/>
      <c r="E221" s="88"/>
      <c r="F221" s="88"/>
      <c r="G221" s="88"/>
      <c r="H221" s="88"/>
      <c r="I221" s="88"/>
      <c r="J221" s="88"/>
      <c r="K221" s="88"/>
      <c r="L221" s="88"/>
      <c r="M221" s="88"/>
      <c r="N221" s="88"/>
      <c r="O221" s="88"/>
      <c r="P221" s="88"/>
      <c r="Q221" s="88"/>
      <c r="R221" s="88"/>
      <c r="S221" s="88"/>
      <c r="T221" s="88"/>
      <c r="U221" s="88"/>
    </row>
    <row r="222" spans="1:21" ht="17.25" x14ac:dyDescent="0.3">
      <c r="B222" s="89"/>
      <c r="C222" s="88"/>
      <c r="D222" s="88"/>
      <c r="E222" s="88"/>
      <c r="F222" s="88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88"/>
      <c r="S222" s="88"/>
      <c r="T222" s="88"/>
      <c r="U222" s="88"/>
    </row>
    <row r="223" spans="1:21" ht="17.25" x14ac:dyDescent="0.3">
      <c r="B223" s="84"/>
      <c r="C223" s="88"/>
      <c r="D223" s="88"/>
      <c r="E223" s="88"/>
      <c r="F223" s="88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88"/>
      <c r="S223" s="88"/>
      <c r="T223" s="88"/>
      <c r="U223" s="88"/>
    </row>
    <row r="224" spans="1:21" ht="17.25" x14ac:dyDescent="0.3">
      <c r="B224" s="84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</row>
    <row r="225" spans="3:21" ht="17.25" x14ac:dyDescent="0.25"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</row>
    <row r="226" spans="3:21" ht="17.25" x14ac:dyDescent="0.25"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</row>
    <row r="227" spans="3:21" ht="17.25" x14ac:dyDescent="0.25"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</row>
    <row r="228" spans="3:21" ht="17.25" x14ac:dyDescent="0.25"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</row>
    <row r="229" spans="3:21" ht="17.25" x14ac:dyDescent="0.25"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</row>
    <row r="230" spans="3:21" ht="17.25" x14ac:dyDescent="0.25"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</row>
    <row r="231" spans="3:21" ht="17.25" x14ac:dyDescent="0.25"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</row>
    <row r="232" spans="3:21" ht="17.25" x14ac:dyDescent="0.25"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</row>
    <row r="233" spans="3:21" ht="17.25" x14ac:dyDescent="0.25"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</row>
    <row r="234" spans="3:21" ht="17.25" x14ac:dyDescent="0.25"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</row>
    <row r="235" spans="3:21" ht="17.25" x14ac:dyDescent="0.25"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</row>
    <row r="236" spans="3:21" ht="17.25" x14ac:dyDescent="0.25"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</row>
    <row r="237" spans="3:21" ht="17.25" x14ac:dyDescent="0.25"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</row>
    <row r="238" spans="3:21" ht="17.25" x14ac:dyDescent="0.25"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</row>
    <row r="239" spans="3:21" ht="17.25" x14ac:dyDescent="0.25"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</row>
    <row r="240" spans="3:21" ht="17.25" x14ac:dyDescent="0.25"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</row>
    <row r="241" spans="3:21" ht="17.25" x14ac:dyDescent="0.25"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</row>
    <row r="242" spans="3:21" ht="17.25" x14ac:dyDescent="0.25"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</row>
    <row r="243" spans="3:21" ht="17.25" x14ac:dyDescent="0.25"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</row>
    <row r="244" spans="3:21" ht="17.25" x14ac:dyDescent="0.25"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</row>
    <row r="245" spans="3:21" ht="17.25" x14ac:dyDescent="0.25"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</row>
    <row r="246" spans="3:21" ht="17.25" x14ac:dyDescent="0.25"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</row>
  </sheetData>
  <mergeCells count="58">
    <mergeCell ref="R163:R164"/>
    <mergeCell ref="S163:S164"/>
    <mergeCell ref="L163:L164"/>
    <mergeCell ref="M163:M164"/>
    <mergeCell ref="N163:N164"/>
    <mergeCell ref="O163:O164"/>
    <mergeCell ref="P163:P164"/>
    <mergeCell ref="Q163:Q164"/>
    <mergeCell ref="K163:K164"/>
    <mergeCell ref="A163:A164"/>
    <mergeCell ref="C163:C164"/>
    <mergeCell ref="D163:D164"/>
    <mergeCell ref="E163:E164"/>
    <mergeCell ref="F163:F164"/>
    <mergeCell ref="G163:G164"/>
    <mergeCell ref="H163:H164"/>
    <mergeCell ref="I163:I164"/>
    <mergeCell ref="J163:J164"/>
    <mergeCell ref="Q95:Q96"/>
    <mergeCell ref="R95:R96"/>
    <mergeCell ref="S95:S96"/>
    <mergeCell ref="T95:T96"/>
    <mergeCell ref="U95:U96"/>
    <mergeCell ref="L95:L96"/>
    <mergeCell ref="M95:M96"/>
    <mergeCell ref="N95:N96"/>
    <mergeCell ref="O95:O96"/>
    <mergeCell ref="P95:P96"/>
    <mergeCell ref="K95:K96"/>
    <mergeCell ref="A95:A96"/>
    <mergeCell ref="C95:C96"/>
    <mergeCell ref="D95:D96"/>
    <mergeCell ref="E95:E96"/>
    <mergeCell ref="F95:F96"/>
    <mergeCell ref="G95:G96"/>
    <mergeCell ref="H95:H96"/>
    <mergeCell ref="I95:I96"/>
    <mergeCell ref="J95:J96"/>
    <mergeCell ref="Q5:Q6"/>
    <mergeCell ref="R5:R6"/>
    <mergeCell ref="S5:S6"/>
    <mergeCell ref="T5:T6"/>
    <mergeCell ref="U5:U6"/>
    <mergeCell ref="L5:L6"/>
    <mergeCell ref="M5:M6"/>
    <mergeCell ref="N5:N6"/>
    <mergeCell ref="O5:O6"/>
    <mergeCell ref="P5:P6"/>
    <mergeCell ref="K5:K6"/>
    <mergeCell ref="A5:A6"/>
    <mergeCell ref="C5:C6"/>
    <mergeCell ref="D5:D6"/>
    <mergeCell ref="E5:E6"/>
    <mergeCell ref="F5:F6"/>
    <mergeCell ref="G5:G6"/>
    <mergeCell ref="H5:H6"/>
    <mergeCell ref="I5:I6"/>
    <mergeCell ref="J5:J6"/>
  </mergeCells>
  <pageMargins left="0.7" right="0.7" top="0.75" bottom="0.75" header="0.3" footer="0.3"/>
  <pageSetup scale="38" orientation="landscape" verticalDpi="5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Grupo Aval</vt:lpstr>
      <vt:lpstr>'Grupo Aval'!Área_de_impresión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Franky</dc:creator>
  <cp:lastModifiedBy>Karen Lorena Tabares Amado</cp:lastModifiedBy>
  <dcterms:created xsi:type="dcterms:W3CDTF">2019-11-18T21:31:41Z</dcterms:created>
  <dcterms:modified xsi:type="dcterms:W3CDTF">2019-11-18T21:57:57Z</dcterms:modified>
</cp:coreProperties>
</file>