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Users\safonseca\Downloads\"/>
    </mc:Choice>
  </mc:AlternateContent>
  <xr:revisionPtr revIDLastSave="0" documentId="8_{140A3785-3ECA-44EA-9615-D06621218620}" xr6:coauthVersionLast="47" xr6:coauthVersionMax="47" xr10:uidLastSave="{00000000-0000-0000-0000-000000000000}"/>
  <bookViews>
    <workbookView xWindow="-120" yWindow="-120" windowWidth="25440" windowHeight="15390" activeTab="1" xr2:uid="{7C0957B5-0C50-4285-8DDC-2E4DD8AA393B}"/>
  </bookViews>
  <sheets>
    <sheet name="(A) Grupo Aval (reported)" sheetId="2" r:id="rId1"/>
    <sheet name="(B) Grupo Aval (continued)" sheetId="1" r:id="rId2"/>
    <sheet name="(A) - (B)" sheetId="4" r:id="rId3"/>
  </sheets>
  <definedNames>
    <definedName name="_xlnm._FilterDatabase" localSheetId="2" hidden="1">'(A) - (B)'!$C$11:$M$11</definedName>
    <definedName name="_xlnm._FilterDatabase" localSheetId="0" hidden="1">'(A) Grupo Aval (reported)'!$B$11:$M$11</definedName>
    <definedName name="_xlnm._FilterDatabase" localSheetId="1" hidden="1">'(B) Grupo Aval (continued)'!$C$11:$M$11</definedName>
    <definedName name="_xlnm.Print_Area" localSheetId="2">'(A) - (B)'!$A$1:$M$93,'(A) - (B)'!$A$95:$M$231</definedName>
    <definedName name="_xlnm.Print_Area" localSheetId="0">'(A) Grupo Aval (reported)'!$A$1:$M$93,'(A) Grupo Aval (reported)'!$A$95:$M$178,'(A) Grupo Aval (reported)'!$A$185:$M$279</definedName>
    <definedName name="_xlnm.Print_Area" localSheetId="1">'(B) Grupo Aval (continued)'!$A$1:$P$93,'(B) Grupo Aval (continued)'!$A$95:$P$278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0" i="1" l="1"/>
  <c r="O229" i="1"/>
  <c r="O228" i="1"/>
  <c r="O227" i="1"/>
  <c r="O226" i="1"/>
  <c r="O225" i="1"/>
  <c r="O224" i="1"/>
  <c r="O223" i="1"/>
  <c r="O222" i="1"/>
  <c r="O221" i="1"/>
  <c r="O220" i="1"/>
  <c r="O219" i="1"/>
  <c r="O218" i="1"/>
  <c r="O217" i="1"/>
  <c r="O216" i="1"/>
  <c r="O215" i="1"/>
  <c r="O210" i="1"/>
  <c r="O190" i="1"/>
  <c r="O189" i="1"/>
  <c r="O188" i="1"/>
  <c r="O187" i="1"/>
  <c r="O186" i="1"/>
  <c r="O178" i="1"/>
  <c r="O177" i="1"/>
  <c r="O174" i="1"/>
  <c r="O170" i="1"/>
  <c r="O168" i="1"/>
  <c r="O172" i="1" s="1"/>
  <c r="O176" i="1" s="1"/>
  <c r="O167" i="1"/>
  <c r="O163" i="1"/>
  <c r="O162" i="1"/>
  <c r="O161" i="1"/>
  <c r="O160" i="1"/>
  <c r="O159" i="1"/>
  <c r="O158" i="1"/>
  <c r="O164" i="1" s="1"/>
  <c r="O154" i="1"/>
  <c r="O153" i="1"/>
  <c r="O155" i="1" s="1"/>
  <c r="O152" i="1"/>
  <c r="O151" i="1"/>
  <c r="O150" i="1"/>
  <c r="O149" i="1"/>
  <c r="O146" i="1"/>
  <c r="O145" i="1"/>
  <c r="O144" i="1"/>
  <c r="O143" i="1"/>
  <c r="O141" i="1"/>
  <c r="O138" i="1"/>
  <c r="O137" i="1"/>
  <c r="O139" i="1" s="1"/>
  <c r="O136" i="1"/>
  <c r="O135" i="1"/>
  <c r="O134" i="1"/>
  <c r="O133" i="1"/>
  <c r="O128" i="1"/>
  <c r="O127" i="1"/>
  <c r="O126" i="1"/>
  <c r="O129" i="1" s="1"/>
  <c r="O120" i="1"/>
  <c r="O119" i="1"/>
  <c r="O118" i="1"/>
  <c r="O117" i="1"/>
  <c r="O121" i="1" s="1"/>
  <c r="O114" i="1"/>
  <c r="O113" i="1"/>
  <c r="O112" i="1"/>
  <c r="O115" i="1" s="1"/>
  <c r="O122" i="1" s="1"/>
  <c r="O109" i="1"/>
  <c r="O108" i="1"/>
  <c r="O107" i="1"/>
  <c r="O106" i="1"/>
  <c r="O105" i="1"/>
  <c r="O104" i="1"/>
  <c r="O103" i="1"/>
  <c r="O102" i="1"/>
  <c r="O90" i="1"/>
  <c r="O89" i="1"/>
  <c r="O91" i="1" s="1"/>
  <c r="O85" i="1"/>
  <c r="O84" i="1"/>
  <c r="O83" i="1"/>
  <c r="O82" i="1"/>
  <c r="O81" i="1"/>
  <c r="O79" i="1"/>
  <c r="O78" i="1"/>
  <c r="O77" i="1"/>
  <c r="O74" i="1"/>
  <c r="O73" i="1"/>
  <c r="O72" i="1"/>
  <c r="O71" i="1"/>
  <c r="O70" i="1"/>
  <c r="O69" i="1"/>
  <c r="O68" i="1"/>
  <c r="O67" i="1"/>
  <c r="O66" i="1"/>
  <c r="O65" i="1" s="1"/>
  <c r="O75" i="1" s="1"/>
  <c r="O63" i="1"/>
  <c r="O62" i="1"/>
  <c r="O87" i="1" s="1"/>
  <c r="O93" i="1" s="1"/>
  <c r="O60" i="1"/>
  <c r="O58" i="1"/>
  <c r="O55" i="1"/>
  <c r="O54" i="1"/>
  <c r="O56" i="1" s="1"/>
  <c r="O51" i="1"/>
  <c r="O50" i="1"/>
  <c r="O49" i="1"/>
  <c r="O52" i="1" s="1"/>
  <c r="O46" i="1"/>
  <c r="O45" i="1"/>
  <c r="O44" i="1"/>
  <c r="O43" i="1"/>
  <c r="O47" i="1" s="1"/>
  <c r="O41" i="1"/>
  <c r="O40" i="1"/>
  <c r="O39" i="1"/>
  <c r="O38" i="1"/>
  <c r="O37" i="1"/>
  <c r="O34" i="1"/>
  <c r="O32" i="1"/>
  <c r="O31" i="1"/>
  <c r="O30" i="1"/>
  <c r="O33" i="1" s="1"/>
  <c r="O35" i="1" s="1"/>
  <c r="O29" i="1"/>
  <c r="O27" i="1" s="1"/>
  <c r="O28" i="1"/>
  <c r="O24" i="1"/>
  <c r="O22" i="1"/>
  <c r="O20" i="1"/>
  <c r="O19" i="1"/>
  <c r="O21" i="1" s="1"/>
  <c r="O18" i="1"/>
  <c r="O23" i="1" s="1"/>
  <c r="O17" i="1"/>
  <c r="O16" i="1"/>
  <c r="O15" i="1"/>
  <c r="O14" i="1"/>
  <c r="O11" i="1"/>
  <c r="O8" i="1"/>
  <c r="O99" i="1" s="1"/>
  <c r="D269" i="2"/>
  <c r="F269" i="2"/>
  <c r="H269" i="2"/>
  <c r="B270" i="2"/>
  <c r="B269" i="2" s="1"/>
  <c r="C270" i="2"/>
  <c r="C269" i="2" s="1"/>
  <c r="D270" i="2"/>
  <c r="E270" i="2"/>
  <c r="E269" i="2" s="1"/>
  <c r="F270" i="2"/>
  <c r="G270" i="2"/>
  <c r="G269" i="2" s="1"/>
  <c r="H270" i="2"/>
  <c r="I270" i="2"/>
  <c r="I269" i="2" s="1"/>
  <c r="J270" i="2"/>
  <c r="J269" i="2" s="1"/>
  <c r="K270" i="2"/>
  <c r="K269" i="2" s="1"/>
  <c r="L270" i="2"/>
  <c r="L269" i="2" s="1"/>
  <c r="M270" i="2"/>
  <c r="M269" i="2" s="1"/>
  <c r="N190" i="1"/>
  <c r="N189" i="1"/>
  <c r="N188" i="1"/>
  <c r="N187" i="1"/>
  <c r="N186" i="1"/>
  <c r="N230" i="1"/>
  <c r="N229" i="1"/>
  <c r="N228" i="1"/>
  <c r="N227" i="1"/>
  <c r="N226" i="1"/>
  <c r="N225" i="1"/>
  <c r="N224" i="1"/>
  <c r="N223" i="1"/>
  <c r="N222" i="1"/>
  <c r="N221" i="1"/>
  <c r="N220" i="1"/>
  <c r="N219" i="1"/>
  <c r="N218" i="1"/>
  <c r="N217" i="1"/>
  <c r="N216" i="1"/>
  <c r="N215" i="1"/>
  <c r="N210" i="1"/>
  <c r="O208" i="1" l="1"/>
  <c r="O204" i="1"/>
  <c r="O205" i="1"/>
  <c r="O209" i="1"/>
  <c r="O166" i="1"/>
  <c r="O123" i="1"/>
  <c r="O130" i="1" s="1"/>
  <c r="N270" i="1"/>
  <c r="N269" i="1" s="1"/>
  <c r="N264" i="1"/>
  <c r="N253" i="1"/>
  <c r="N248" i="1"/>
  <c r="N254" i="1" s="1"/>
  <c r="N247" i="1"/>
  <c r="N246" i="1"/>
  <c r="N252" i="1" s="1"/>
  <c r="N258" i="1"/>
  <c r="O202" i="1" l="1"/>
  <c r="O203" i="1"/>
  <c r="O206" i="1"/>
  <c r="N245" i="1"/>
  <c r="N208" i="1" s="1"/>
  <c r="N251" i="1"/>
  <c r="N214" i="1"/>
  <c r="N209" i="1"/>
  <c r="N257" i="1"/>
  <c r="O212" i="1" l="1"/>
  <c r="O211" i="1"/>
  <c r="O213" i="1"/>
  <c r="O214" i="1"/>
  <c r="N212" i="1"/>
  <c r="N211" i="1"/>
  <c r="N213" i="1"/>
  <c r="C242" i="4"/>
  <c r="D242" i="4"/>
  <c r="E242" i="4"/>
  <c r="F242" i="4"/>
  <c r="G242" i="4"/>
  <c r="H242" i="4"/>
  <c r="I242" i="4"/>
  <c r="J242" i="4"/>
  <c r="K242" i="4"/>
  <c r="L242" i="4"/>
  <c r="M242" i="4"/>
  <c r="C243" i="4"/>
  <c r="D243" i="4"/>
  <c r="E243" i="4"/>
  <c r="F243" i="4"/>
  <c r="G243" i="4"/>
  <c r="H243" i="4"/>
  <c r="I243" i="4"/>
  <c r="J243" i="4"/>
  <c r="K243" i="4"/>
  <c r="L243" i="4"/>
  <c r="M243" i="4"/>
  <c r="C244" i="4"/>
  <c r="D244" i="4"/>
  <c r="E244" i="4"/>
  <c r="F244" i="4"/>
  <c r="G244" i="4"/>
  <c r="H244" i="4"/>
  <c r="I244" i="4"/>
  <c r="J244" i="4"/>
  <c r="K244" i="4"/>
  <c r="L244" i="4"/>
  <c r="M244" i="4"/>
  <c r="C249" i="4"/>
  <c r="D249" i="4"/>
  <c r="E249" i="4"/>
  <c r="F249" i="4"/>
  <c r="G249" i="4"/>
  <c r="H249" i="4"/>
  <c r="I249" i="4"/>
  <c r="J249" i="4"/>
  <c r="K249" i="4"/>
  <c r="L249" i="4"/>
  <c r="M249" i="4"/>
  <c r="C250" i="4"/>
  <c r="D250" i="4"/>
  <c r="E250" i="4"/>
  <c r="F250" i="4"/>
  <c r="G250" i="4"/>
  <c r="H250" i="4"/>
  <c r="I250" i="4"/>
  <c r="J250" i="4"/>
  <c r="K250" i="4"/>
  <c r="L250" i="4"/>
  <c r="M250" i="4"/>
  <c r="D241" i="4"/>
  <c r="E241" i="4"/>
  <c r="F241" i="4"/>
  <c r="G241" i="4"/>
  <c r="H241" i="4"/>
  <c r="I241" i="4"/>
  <c r="J241" i="4"/>
  <c r="K241" i="4"/>
  <c r="L241" i="4"/>
  <c r="M241" i="4"/>
  <c r="C241" i="4"/>
  <c r="C207" i="4"/>
  <c r="D207" i="4"/>
  <c r="E207" i="4"/>
  <c r="F207" i="4"/>
  <c r="G207" i="4"/>
  <c r="H207" i="4"/>
  <c r="I207" i="4"/>
  <c r="J207" i="4"/>
  <c r="K207" i="4"/>
  <c r="L207" i="4"/>
  <c r="M207" i="4"/>
  <c r="M178" i="4"/>
  <c r="L178" i="4"/>
  <c r="K178" i="4"/>
  <c r="J178" i="4"/>
  <c r="I178" i="4"/>
  <c r="H178" i="4"/>
  <c r="G178" i="4"/>
  <c r="F178" i="4"/>
  <c r="E178" i="4"/>
  <c r="D178" i="4"/>
  <c r="C178" i="4"/>
  <c r="M177" i="4"/>
  <c r="L177" i="4"/>
  <c r="K177" i="4"/>
  <c r="J177" i="4"/>
  <c r="I177" i="4"/>
  <c r="H177" i="4"/>
  <c r="G177" i="4"/>
  <c r="F177" i="4"/>
  <c r="E177" i="4"/>
  <c r="D177" i="4"/>
  <c r="C177" i="4"/>
  <c r="M175" i="4"/>
  <c r="L175" i="4"/>
  <c r="K175" i="4"/>
  <c r="J175" i="4"/>
  <c r="I175" i="4"/>
  <c r="H175" i="4"/>
  <c r="G175" i="4"/>
  <c r="F175" i="4"/>
  <c r="E175" i="4"/>
  <c r="D175" i="4"/>
  <c r="C175" i="4"/>
  <c r="M174" i="4"/>
  <c r="L174" i="4"/>
  <c r="K174" i="4"/>
  <c r="J174" i="4"/>
  <c r="I174" i="4"/>
  <c r="H174" i="4"/>
  <c r="G174" i="4"/>
  <c r="F174" i="4"/>
  <c r="E174" i="4"/>
  <c r="D174" i="4"/>
  <c r="C174" i="4"/>
  <c r="M173" i="4"/>
  <c r="L173" i="4"/>
  <c r="K173" i="4"/>
  <c r="J173" i="4"/>
  <c r="I173" i="4"/>
  <c r="H173" i="4"/>
  <c r="G173" i="4"/>
  <c r="F173" i="4"/>
  <c r="E173" i="4"/>
  <c r="D173" i="4"/>
  <c r="C173" i="4"/>
  <c r="M171" i="4"/>
  <c r="L171" i="4"/>
  <c r="K171" i="4"/>
  <c r="J171" i="4"/>
  <c r="I171" i="4"/>
  <c r="H171" i="4"/>
  <c r="G171" i="4"/>
  <c r="F171" i="4"/>
  <c r="E171" i="4"/>
  <c r="D171" i="4"/>
  <c r="C171" i="4"/>
  <c r="M170" i="4"/>
  <c r="L170" i="4"/>
  <c r="K170" i="4"/>
  <c r="J170" i="4"/>
  <c r="I170" i="4"/>
  <c r="H170" i="4"/>
  <c r="G170" i="4"/>
  <c r="F170" i="4"/>
  <c r="E170" i="4"/>
  <c r="D170" i="4"/>
  <c r="C170" i="4"/>
  <c r="M169" i="4"/>
  <c r="L169" i="4"/>
  <c r="K169" i="4"/>
  <c r="J169" i="4"/>
  <c r="I169" i="4"/>
  <c r="H169" i="4"/>
  <c r="G169" i="4"/>
  <c r="F169" i="4"/>
  <c r="E169" i="4"/>
  <c r="D169" i="4"/>
  <c r="C169" i="4"/>
  <c r="M168" i="4"/>
  <c r="L168" i="4"/>
  <c r="K168" i="4"/>
  <c r="J168" i="4"/>
  <c r="I168" i="4"/>
  <c r="H168" i="4"/>
  <c r="G168" i="4"/>
  <c r="F168" i="4"/>
  <c r="E168" i="4"/>
  <c r="D168" i="4"/>
  <c r="C168" i="4"/>
  <c r="M167" i="4"/>
  <c r="L167" i="4"/>
  <c r="K167" i="4"/>
  <c r="J167" i="4"/>
  <c r="I167" i="4"/>
  <c r="H167" i="4"/>
  <c r="G167" i="4"/>
  <c r="F167" i="4"/>
  <c r="E167" i="4"/>
  <c r="D167" i="4"/>
  <c r="C167" i="4"/>
  <c r="M165" i="4"/>
  <c r="L165" i="4"/>
  <c r="K165" i="4"/>
  <c r="J165" i="4"/>
  <c r="I165" i="4"/>
  <c r="H165" i="4"/>
  <c r="G165" i="4"/>
  <c r="F165" i="4"/>
  <c r="E165" i="4"/>
  <c r="D165" i="4"/>
  <c r="C165" i="4"/>
  <c r="M163" i="4"/>
  <c r="L163" i="4"/>
  <c r="K163" i="4"/>
  <c r="J163" i="4"/>
  <c r="I163" i="4"/>
  <c r="H163" i="4"/>
  <c r="G163" i="4"/>
  <c r="F163" i="4"/>
  <c r="E163" i="4"/>
  <c r="D163" i="4"/>
  <c r="C163" i="4"/>
  <c r="M162" i="4"/>
  <c r="L162" i="4"/>
  <c r="K162" i="4"/>
  <c r="J162" i="4"/>
  <c r="I162" i="4"/>
  <c r="H162" i="4"/>
  <c r="G162" i="4"/>
  <c r="F162" i="4"/>
  <c r="E162" i="4"/>
  <c r="D162" i="4"/>
  <c r="C162" i="4"/>
  <c r="M161" i="4"/>
  <c r="L161" i="4"/>
  <c r="K161" i="4"/>
  <c r="J161" i="4"/>
  <c r="I161" i="4"/>
  <c r="H161" i="4"/>
  <c r="G161" i="4"/>
  <c r="F161" i="4"/>
  <c r="E161" i="4"/>
  <c r="D161" i="4"/>
  <c r="C161" i="4"/>
  <c r="M160" i="4"/>
  <c r="L160" i="4"/>
  <c r="K160" i="4"/>
  <c r="J160" i="4"/>
  <c r="I160" i="4"/>
  <c r="H160" i="4"/>
  <c r="G160" i="4"/>
  <c r="F160" i="4"/>
  <c r="E160" i="4"/>
  <c r="D160" i="4"/>
  <c r="C160" i="4"/>
  <c r="M159" i="4"/>
  <c r="L159" i="4"/>
  <c r="K159" i="4"/>
  <c r="J159" i="4"/>
  <c r="I159" i="4"/>
  <c r="H159" i="4"/>
  <c r="G159" i="4"/>
  <c r="F159" i="4"/>
  <c r="E159" i="4"/>
  <c r="D159" i="4"/>
  <c r="C159" i="4"/>
  <c r="M158" i="4"/>
  <c r="L158" i="4"/>
  <c r="K158" i="4"/>
  <c r="J158" i="4"/>
  <c r="I158" i="4"/>
  <c r="H158" i="4"/>
  <c r="G158" i="4"/>
  <c r="F158" i="4"/>
  <c r="E158" i="4"/>
  <c r="D158" i="4"/>
  <c r="C158" i="4"/>
  <c r="M157" i="4"/>
  <c r="L157" i="4"/>
  <c r="K157" i="4"/>
  <c r="J157" i="4"/>
  <c r="I157" i="4"/>
  <c r="H157" i="4"/>
  <c r="G157" i="4"/>
  <c r="F157" i="4"/>
  <c r="E157" i="4"/>
  <c r="D157" i="4"/>
  <c r="C157" i="4"/>
  <c r="M156" i="4"/>
  <c r="L156" i="4"/>
  <c r="K156" i="4"/>
  <c r="J156" i="4"/>
  <c r="I156" i="4"/>
  <c r="H156" i="4"/>
  <c r="G156" i="4"/>
  <c r="F156" i="4"/>
  <c r="E156" i="4"/>
  <c r="D156" i="4"/>
  <c r="C156" i="4"/>
  <c r="M154" i="4"/>
  <c r="L154" i="4"/>
  <c r="K154" i="4"/>
  <c r="J154" i="4"/>
  <c r="I154" i="4"/>
  <c r="H154" i="4"/>
  <c r="G154" i="4"/>
  <c r="F154" i="4"/>
  <c r="E154" i="4"/>
  <c r="D154" i="4"/>
  <c r="C154" i="4"/>
  <c r="M153" i="4"/>
  <c r="L153" i="4"/>
  <c r="K153" i="4"/>
  <c r="J153" i="4"/>
  <c r="I153" i="4"/>
  <c r="H153" i="4"/>
  <c r="G153" i="4"/>
  <c r="F153" i="4"/>
  <c r="E153" i="4"/>
  <c r="D153" i="4"/>
  <c r="C153" i="4"/>
  <c r="M152" i="4"/>
  <c r="L152" i="4"/>
  <c r="K152" i="4"/>
  <c r="J152" i="4"/>
  <c r="I152" i="4"/>
  <c r="H152" i="4"/>
  <c r="G152" i="4"/>
  <c r="F152" i="4"/>
  <c r="E152" i="4"/>
  <c r="D152" i="4"/>
  <c r="C152" i="4"/>
  <c r="M151" i="4"/>
  <c r="L151" i="4"/>
  <c r="K151" i="4"/>
  <c r="J151" i="4"/>
  <c r="I151" i="4"/>
  <c r="H151" i="4"/>
  <c r="G151" i="4"/>
  <c r="F151" i="4"/>
  <c r="E151" i="4"/>
  <c r="D151" i="4"/>
  <c r="C151" i="4"/>
  <c r="M150" i="4"/>
  <c r="L150" i="4"/>
  <c r="K150" i="4"/>
  <c r="J150" i="4"/>
  <c r="I150" i="4"/>
  <c r="H150" i="4"/>
  <c r="G150" i="4"/>
  <c r="F150" i="4"/>
  <c r="E150" i="4"/>
  <c r="D150" i="4"/>
  <c r="C150" i="4"/>
  <c r="M149" i="4"/>
  <c r="L149" i="4"/>
  <c r="K149" i="4"/>
  <c r="J149" i="4"/>
  <c r="I149" i="4"/>
  <c r="H149" i="4"/>
  <c r="G149" i="4"/>
  <c r="F149" i="4"/>
  <c r="E149" i="4"/>
  <c r="D149" i="4"/>
  <c r="C149" i="4"/>
  <c r="M148" i="4"/>
  <c r="L148" i="4"/>
  <c r="K148" i="4"/>
  <c r="J148" i="4"/>
  <c r="I148" i="4"/>
  <c r="H148" i="4"/>
  <c r="G148" i="4"/>
  <c r="F148" i="4"/>
  <c r="E148" i="4"/>
  <c r="D148" i="4"/>
  <c r="C148" i="4"/>
  <c r="M147" i="4"/>
  <c r="L147" i="4"/>
  <c r="K147" i="4"/>
  <c r="J147" i="4"/>
  <c r="I147" i="4"/>
  <c r="H147" i="4"/>
  <c r="G147" i="4"/>
  <c r="F147" i="4"/>
  <c r="E147" i="4"/>
  <c r="D147" i="4"/>
  <c r="C147" i="4"/>
  <c r="M146" i="4"/>
  <c r="L146" i="4"/>
  <c r="K146" i="4"/>
  <c r="J146" i="4"/>
  <c r="I146" i="4"/>
  <c r="H146" i="4"/>
  <c r="G146" i="4"/>
  <c r="F146" i="4"/>
  <c r="E146" i="4"/>
  <c r="D146" i="4"/>
  <c r="C146" i="4"/>
  <c r="M145" i="4"/>
  <c r="L145" i="4"/>
  <c r="K145" i="4"/>
  <c r="J145" i="4"/>
  <c r="I145" i="4"/>
  <c r="H145" i="4"/>
  <c r="G145" i="4"/>
  <c r="F145" i="4"/>
  <c r="E145" i="4"/>
  <c r="D145" i="4"/>
  <c r="C145" i="4"/>
  <c r="M144" i="4"/>
  <c r="L144" i="4"/>
  <c r="K144" i="4"/>
  <c r="J144" i="4"/>
  <c r="I144" i="4"/>
  <c r="H144" i="4"/>
  <c r="G144" i="4"/>
  <c r="F144" i="4"/>
  <c r="E144" i="4"/>
  <c r="D144" i="4"/>
  <c r="C144" i="4"/>
  <c r="M143" i="4"/>
  <c r="L143" i="4"/>
  <c r="K143" i="4"/>
  <c r="J143" i="4"/>
  <c r="I143" i="4"/>
  <c r="H143" i="4"/>
  <c r="G143" i="4"/>
  <c r="F143" i="4"/>
  <c r="E143" i="4"/>
  <c r="D143" i="4"/>
  <c r="C143" i="4"/>
  <c r="M142" i="4"/>
  <c r="L142" i="4"/>
  <c r="K142" i="4"/>
  <c r="J142" i="4"/>
  <c r="I142" i="4"/>
  <c r="H142" i="4"/>
  <c r="G142" i="4"/>
  <c r="F142" i="4"/>
  <c r="E142" i="4"/>
  <c r="D142" i="4"/>
  <c r="C142" i="4"/>
  <c r="M141" i="4"/>
  <c r="L141" i="4"/>
  <c r="K141" i="4"/>
  <c r="J141" i="4"/>
  <c r="I141" i="4"/>
  <c r="H141" i="4"/>
  <c r="G141" i="4"/>
  <c r="F141" i="4"/>
  <c r="E141" i="4"/>
  <c r="D141" i="4"/>
  <c r="C141" i="4"/>
  <c r="M140" i="4"/>
  <c r="L140" i="4"/>
  <c r="K140" i="4"/>
  <c r="J140" i="4"/>
  <c r="I140" i="4"/>
  <c r="H140" i="4"/>
  <c r="G140" i="4"/>
  <c r="F140" i="4"/>
  <c r="E140" i="4"/>
  <c r="D140" i="4"/>
  <c r="C140" i="4"/>
  <c r="M138" i="4"/>
  <c r="L138" i="4"/>
  <c r="K138" i="4"/>
  <c r="J138" i="4"/>
  <c r="I138" i="4"/>
  <c r="H138" i="4"/>
  <c r="G138" i="4"/>
  <c r="F138" i="4"/>
  <c r="E138" i="4"/>
  <c r="D138" i="4"/>
  <c r="C138" i="4"/>
  <c r="M136" i="4"/>
  <c r="L136" i="4"/>
  <c r="K136" i="4"/>
  <c r="J136" i="4"/>
  <c r="I136" i="4"/>
  <c r="H136" i="4"/>
  <c r="G136" i="4"/>
  <c r="F136" i="4"/>
  <c r="E136" i="4"/>
  <c r="D136" i="4"/>
  <c r="C136" i="4"/>
  <c r="M135" i="4"/>
  <c r="L135" i="4"/>
  <c r="K135" i="4"/>
  <c r="J135" i="4"/>
  <c r="I135" i="4"/>
  <c r="H135" i="4"/>
  <c r="G135" i="4"/>
  <c r="F135" i="4"/>
  <c r="E135" i="4"/>
  <c r="D135" i="4"/>
  <c r="C135" i="4"/>
  <c r="M134" i="4"/>
  <c r="L134" i="4"/>
  <c r="K134" i="4"/>
  <c r="J134" i="4"/>
  <c r="I134" i="4"/>
  <c r="H134" i="4"/>
  <c r="G134" i="4"/>
  <c r="F134" i="4"/>
  <c r="E134" i="4"/>
  <c r="D134" i="4"/>
  <c r="C134" i="4"/>
  <c r="M133" i="4"/>
  <c r="L133" i="4"/>
  <c r="K133" i="4"/>
  <c r="J133" i="4"/>
  <c r="I133" i="4"/>
  <c r="H133" i="4"/>
  <c r="G133" i="4"/>
  <c r="F133" i="4"/>
  <c r="E133" i="4"/>
  <c r="D133" i="4"/>
  <c r="C133" i="4"/>
  <c r="M132" i="4"/>
  <c r="L132" i="4"/>
  <c r="K132" i="4"/>
  <c r="J132" i="4"/>
  <c r="I132" i="4"/>
  <c r="H132" i="4"/>
  <c r="G132" i="4"/>
  <c r="F132" i="4"/>
  <c r="E132" i="4"/>
  <c r="D132" i="4"/>
  <c r="C132" i="4"/>
  <c r="M131" i="4"/>
  <c r="L131" i="4"/>
  <c r="K131" i="4"/>
  <c r="J131" i="4"/>
  <c r="I131" i="4"/>
  <c r="H131" i="4"/>
  <c r="G131" i="4"/>
  <c r="F131" i="4"/>
  <c r="E131" i="4"/>
  <c r="D131" i="4"/>
  <c r="C131" i="4"/>
  <c r="M128" i="4"/>
  <c r="L128" i="4"/>
  <c r="K128" i="4"/>
  <c r="J128" i="4"/>
  <c r="I128" i="4"/>
  <c r="H128" i="4"/>
  <c r="G128" i="4"/>
  <c r="F128" i="4"/>
  <c r="E128" i="4"/>
  <c r="D128" i="4"/>
  <c r="C128" i="4"/>
  <c r="M127" i="4"/>
  <c r="L127" i="4"/>
  <c r="K127" i="4"/>
  <c r="J127" i="4"/>
  <c r="I127" i="4"/>
  <c r="H127" i="4"/>
  <c r="G127" i="4"/>
  <c r="F127" i="4"/>
  <c r="E127" i="4"/>
  <c r="D127" i="4"/>
  <c r="C127" i="4"/>
  <c r="M126" i="4"/>
  <c r="L126" i="4"/>
  <c r="K126" i="4"/>
  <c r="J126" i="4"/>
  <c r="I126" i="4"/>
  <c r="H126" i="4"/>
  <c r="G126" i="4"/>
  <c r="F126" i="4"/>
  <c r="E126" i="4"/>
  <c r="D126" i="4"/>
  <c r="C126" i="4"/>
  <c r="M125" i="4"/>
  <c r="L125" i="4"/>
  <c r="K125" i="4"/>
  <c r="J125" i="4"/>
  <c r="I125" i="4"/>
  <c r="H125" i="4"/>
  <c r="G125" i="4"/>
  <c r="F125" i="4"/>
  <c r="E125" i="4"/>
  <c r="D125" i="4"/>
  <c r="C125" i="4"/>
  <c r="M124" i="4"/>
  <c r="L124" i="4"/>
  <c r="K124" i="4"/>
  <c r="J124" i="4"/>
  <c r="I124" i="4"/>
  <c r="H124" i="4"/>
  <c r="G124" i="4"/>
  <c r="F124" i="4"/>
  <c r="E124" i="4"/>
  <c r="D124" i="4"/>
  <c r="C124" i="4"/>
  <c r="M120" i="4"/>
  <c r="L120" i="4"/>
  <c r="K120" i="4"/>
  <c r="J120" i="4"/>
  <c r="I120" i="4"/>
  <c r="H120" i="4"/>
  <c r="G120" i="4"/>
  <c r="F120" i="4"/>
  <c r="E120" i="4"/>
  <c r="D120" i="4"/>
  <c r="C120" i="4"/>
  <c r="M119" i="4"/>
  <c r="L119" i="4"/>
  <c r="K119" i="4"/>
  <c r="J119" i="4"/>
  <c r="I119" i="4"/>
  <c r="H119" i="4"/>
  <c r="G119" i="4"/>
  <c r="F119" i="4"/>
  <c r="E119" i="4"/>
  <c r="D119" i="4"/>
  <c r="C119" i="4"/>
  <c r="M118" i="4"/>
  <c r="L118" i="4"/>
  <c r="K118" i="4"/>
  <c r="J118" i="4"/>
  <c r="I118" i="4"/>
  <c r="H118" i="4"/>
  <c r="G118" i="4"/>
  <c r="F118" i="4"/>
  <c r="E118" i="4"/>
  <c r="D118" i="4"/>
  <c r="C118" i="4"/>
  <c r="M117" i="4"/>
  <c r="L117" i="4"/>
  <c r="K117" i="4"/>
  <c r="J117" i="4"/>
  <c r="I117" i="4"/>
  <c r="H117" i="4"/>
  <c r="G117" i="4"/>
  <c r="F117" i="4"/>
  <c r="E117" i="4"/>
  <c r="D117" i="4"/>
  <c r="C117" i="4"/>
  <c r="M116" i="4"/>
  <c r="L116" i="4"/>
  <c r="K116" i="4"/>
  <c r="J116" i="4"/>
  <c r="I116" i="4"/>
  <c r="H116" i="4"/>
  <c r="G116" i="4"/>
  <c r="F116" i="4"/>
  <c r="E116" i="4"/>
  <c r="D116" i="4"/>
  <c r="C116" i="4"/>
  <c r="M114" i="4"/>
  <c r="L114" i="4"/>
  <c r="K114" i="4"/>
  <c r="J114" i="4"/>
  <c r="I114" i="4"/>
  <c r="H114" i="4"/>
  <c r="G114" i="4"/>
  <c r="F114" i="4"/>
  <c r="E114" i="4"/>
  <c r="D114" i="4"/>
  <c r="C114" i="4"/>
  <c r="M113" i="4"/>
  <c r="L113" i="4"/>
  <c r="K113" i="4"/>
  <c r="J113" i="4"/>
  <c r="I113" i="4"/>
  <c r="H113" i="4"/>
  <c r="G113" i="4"/>
  <c r="F113" i="4"/>
  <c r="E113" i="4"/>
  <c r="D113" i="4"/>
  <c r="C113" i="4"/>
  <c r="M112" i="4"/>
  <c r="L112" i="4"/>
  <c r="K112" i="4"/>
  <c r="J112" i="4"/>
  <c r="I112" i="4"/>
  <c r="H112" i="4"/>
  <c r="G112" i="4"/>
  <c r="F112" i="4"/>
  <c r="E112" i="4"/>
  <c r="D112" i="4"/>
  <c r="C112" i="4"/>
  <c r="M111" i="4"/>
  <c r="L111" i="4"/>
  <c r="K111" i="4"/>
  <c r="J111" i="4"/>
  <c r="I111" i="4"/>
  <c r="H111" i="4"/>
  <c r="G111" i="4"/>
  <c r="F111" i="4"/>
  <c r="E111" i="4"/>
  <c r="D111" i="4"/>
  <c r="C111" i="4"/>
  <c r="M110" i="4"/>
  <c r="L110" i="4"/>
  <c r="K110" i="4"/>
  <c r="J110" i="4"/>
  <c r="I110" i="4"/>
  <c r="H110" i="4"/>
  <c r="G110" i="4"/>
  <c r="F110" i="4"/>
  <c r="E110" i="4"/>
  <c r="D110" i="4"/>
  <c r="C110" i="4"/>
  <c r="M108" i="4"/>
  <c r="L108" i="4"/>
  <c r="K108" i="4"/>
  <c r="J108" i="4"/>
  <c r="I108" i="4"/>
  <c r="H108" i="4"/>
  <c r="G108" i="4"/>
  <c r="F108" i="4"/>
  <c r="E108" i="4"/>
  <c r="D108" i="4"/>
  <c r="C108" i="4"/>
  <c r="M107" i="4"/>
  <c r="L107" i="4"/>
  <c r="K107" i="4"/>
  <c r="J107" i="4"/>
  <c r="I107" i="4"/>
  <c r="H107" i="4"/>
  <c r="G107" i="4"/>
  <c r="F107" i="4"/>
  <c r="E107" i="4"/>
  <c r="D107" i="4"/>
  <c r="C107" i="4"/>
  <c r="M106" i="4"/>
  <c r="L106" i="4"/>
  <c r="K106" i="4"/>
  <c r="J106" i="4"/>
  <c r="I106" i="4"/>
  <c r="H106" i="4"/>
  <c r="G106" i="4"/>
  <c r="F106" i="4"/>
  <c r="E106" i="4"/>
  <c r="D106" i="4"/>
  <c r="C106" i="4"/>
  <c r="M105" i="4"/>
  <c r="L105" i="4"/>
  <c r="K105" i="4"/>
  <c r="J105" i="4"/>
  <c r="I105" i="4"/>
  <c r="H105" i="4"/>
  <c r="G105" i="4"/>
  <c r="F105" i="4"/>
  <c r="E105" i="4"/>
  <c r="D105" i="4"/>
  <c r="C105" i="4"/>
  <c r="M104" i="4"/>
  <c r="L104" i="4"/>
  <c r="K104" i="4"/>
  <c r="J104" i="4"/>
  <c r="I104" i="4"/>
  <c r="H104" i="4"/>
  <c r="G104" i="4"/>
  <c r="F104" i="4"/>
  <c r="E104" i="4"/>
  <c r="D104" i="4"/>
  <c r="C104" i="4"/>
  <c r="M103" i="4"/>
  <c r="L103" i="4"/>
  <c r="K103" i="4"/>
  <c r="J103" i="4"/>
  <c r="I103" i="4"/>
  <c r="H103" i="4"/>
  <c r="G103" i="4"/>
  <c r="F103" i="4"/>
  <c r="E103" i="4"/>
  <c r="D103" i="4"/>
  <c r="C103" i="4"/>
  <c r="M102" i="4"/>
  <c r="L102" i="4"/>
  <c r="K102" i="4"/>
  <c r="J102" i="4"/>
  <c r="I102" i="4"/>
  <c r="H102" i="4"/>
  <c r="G102" i="4"/>
  <c r="F102" i="4"/>
  <c r="E102" i="4"/>
  <c r="D102" i="4"/>
  <c r="C102" i="4"/>
  <c r="M92" i="4"/>
  <c r="L92" i="4"/>
  <c r="K92" i="4"/>
  <c r="J92" i="4"/>
  <c r="I92" i="4"/>
  <c r="H92" i="4"/>
  <c r="G92" i="4"/>
  <c r="F92" i="4"/>
  <c r="E92" i="4"/>
  <c r="D92" i="4"/>
  <c r="C92" i="4"/>
  <c r="M90" i="4"/>
  <c r="L90" i="4"/>
  <c r="K90" i="4"/>
  <c r="J90" i="4"/>
  <c r="I90" i="4"/>
  <c r="H90" i="4"/>
  <c r="G90" i="4"/>
  <c r="F90" i="4"/>
  <c r="E90" i="4"/>
  <c r="D90" i="4"/>
  <c r="C90" i="4"/>
  <c r="M89" i="4"/>
  <c r="L89" i="4"/>
  <c r="K89" i="4"/>
  <c r="J89" i="4"/>
  <c r="I89" i="4"/>
  <c r="H89" i="4"/>
  <c r="G89" i="4"/>
  <c r="F89" i="4"/>
  <c r="E89" i="4"/>
  <c r="D89" i="4"/>
  <c r="C89" i="4"/>
  <c r="M88" i="4"/>
  <c r="L88" i="4"/>
  <c r="K88" i="4"/>
  <c r="J88" i="4"/>
  <c r="I88" i="4"/>
  <c r="H88" i="4"/>
  <c r="G88" i="4"/>
  <c r="F88" i="4"/>
  <c r="E88" i="4"/>
  <c r="D88" i="4"/>
  <c r="C88" i="4"/>
  <c r="M85" i="4"/>
  <c r="L85" i="4"/>
  <c r="K85" i="4"/>
  <c r="J85" i="4"/>
  <c r="I85" i="4"/>
  <c r="H85" i="4"/>
  <c r="G85" i="4"/>
  <c r="F85" i="4"/>
  <c r="E85" i="4"/>
  <c r="D85" i="4"/>
  <c r="C85" i="4"/>
  <c r="M84" i="4"/>
  <c r="L84" i="4"/>
  <c r="K84" i="4"/>
  <c r="J84" i="4"/>
  <c r="I84" i="4"/>
  <c r="H84" i="4"/>
  <c r="G84" i="4"/>
  <c r="F84" i="4"/>
  <c r="E84" i="4"/>
  <c r="D84" i="4"/>
  <c r="C84" i="4"/>
  <c r="M82" i="4"/>
  <c r="L82" i="4"/>
  <c r="K82" i="4"/>
  <c r="J82" i="4"/>
  <c r="I82" i="4"/>
  <c r="H82" i="4"/>
  <c r="G82" i="4"/>
  <c r="F82" i="4"/>
  <c r="E82" i="4"/>
  <c r="D82" i="4"/>
  <c r="C82" i="4"/>
  <c r="M81" i="4"/>
  <c r="L81" i="4"/>
  <c r="K81" i="4"/>
  <c r="J81" i="4"/>
  <c r="I81" i="4"/>
  <c r="H81" i="4"/>
  <c r="G81" i="4"/>
  <c r="F81" i="4"/>
  <c r="E81" i="4"/>
  <c r="D81" i="4"/>
  <c r="C81" i="4"/>
  <c r="M80" i="4"/>
  <c r="L80" i="4"/>
  <c r="K80" i="4"/>
  <c r="J80" i="4"/>
  <c r="I80" i="4"/>
  <c r="H80" i="4"/>
  <c r="G80" i="4"/>
  <c r="F80" i="4"/>
  <c r="E80" i="4"/>
  <c r="D80" i="4"/>
  <c r="C80" i="4"/>
  <c r="M78" i="4"/>
  <c r="L78" i="4"/>
  <c r="K78" i="4"/>
  <c r="J78" i="4"/>
  <c r="I78" i="4"/>
  <c r="H78" i="4"/>
  <c r="G78" i="4"/>
  <c r="F78" i="4"/>
  <c r="E78" i="4"/>
  <c r="D78" i="4"/>
  <c r="C78" i="4"/>
  <c r="M77" i="4"/>
  <c r="L77" i="4"/>
  <c r="K77" i="4"/>
  <c r="J77" i="4"/>
  <c r="I77" i="4"/>
  <c r="H77" i="4"/>
  <c r="G77" i="4"/>
  <c r="F77" i="4"/>
  <c r="E77" i="4"/>
  <c r="D77" i="4"/>
  <c r="C77" i="4"/>
  <c r="M76" i="4"/>
  <c r="L76" i="4"/>
  <c r="K76" i="4"/>
  <c r="J76" i="4"/>
  <c r="I76" i="4"/>
  <c r="H76" i="4"/>
  <c r="G76" i="4"/>
  <c r="F76" i="4"/>
  <c r="E76" i="4"/>
  <c r="D76" i="4"/>
  <c r="C76" i="4"/>
  <c r="M74" i="4"/>
  <c r="L74" i="4"/>
  <c r="K74" i="4"/>
  <c r="J74" i="4"/>
  <c r="I74" i="4"/>
  <c r="H74" i="4"/>
  <c r="G74" i="4"/>
  <c r="F74" i="4"/>
  <c r="E74" i="4"/>
  <c r="D74" i="4"/>
  <c r="C74" i="4"/>
  <c r="M73" i="4"/>
  <c r="L73" i="4"/>
  <c r="K73" i="4"/>
  <c r="J73" i="4"/>
  <c r="I73" i="4"/>
  <c r="H73" i="4"/>
  <c r="G73" i="4"/>
  <c r="F73" i="4"/>
  <c r="E73" i="4"/>
  <c r="D73" i="4"/>
  <c r="C73" i="4"/>
  <c r="M72" i="4"/>
  <c r="L72" i="4"/>
  <c r="K72" i="4"/>
  <c r="J72" i="4"/>
  <c r="I72" i="4"/>
  <c r="H72" i="4"/>
  <c r="G72" i="4"/>
  <c r="F72" i="4"/>
  <c r="E72" i="4"/>
  <c r="D72" i="4"/>
  <c r="C72" i="4"/>
  <c r="M71" i="4"/>
  <c r="L71" i="4"/>
  <c r="K71" i="4"/>
  <c r="J71" i="4"/>
  <c r="I71" i="4"/>
  <c r="H71" i="4"/>
  <c r="G71" i="4"/>
  <c r="F71" i="4"/>
  <c r="E71" i="4"/>
  <c r="D71" i="4"/>
  <c r="C71" i="4"/>
  <c r="M69" i="4"/>
  <c r="L69" i="4"/>
  <c r="K69" i="4"/>
  <c r="J69" i="4"/>
  <c r="I69" i="4"/>
  <c r="H69" i="4"/>
  <c r="G69" i="4"/>
  <c r="F69" i="4"/>
  <c r="E69" i="4"/>
  <c r="D69" i="4"/>
  <c r="C69" i="4"/>
  <c r="M68" i="4"/>
  <c r="L68" i="4"/>
  <c r="K68" i="4"/>
  <c r="J68" i="4"/>
  <c r="I68" i="4"/>
  <c r="H68" i="4"/>
  <c r="G68" i="4"/>
  <c r="F68" i="4"/>
  <c r="E68" i="4"/>
  <c r="D68" i="4"/>
  <c r="C68" i="4"/>
  <c r="M67" i="4"/>
  <c r="L67" i="4"/>
  <c r="K67" i="4"/>
  <c r="J67" i="4"/>
  <c r="I67" i="4"/>
  <c r="H67" i="4"/>
  <c r="G67" i="4"/>
  <c r="F67" i="4"/>
  <c r="E67" i="4"/>
  <c r="D67" i="4"/>
  <c r="C67" i="4"/>
  <c r="M66" i="4"/>
  <c r="L66" i="4"/>
  <c r="K66" i="4"/>
  <c r="J66" i="4"/>
  <c r="I66" i="4"/>
  <c r="H66" i="4"/>
  <c r="G66" i="4"/>
  <c r="F66" i="4"/>
  <c r="E66" i="4"/>
  <c r="D66" i="4"/>
  <c r="C66" i="4"/>
  <c r="M64" i="4"/>
  <c r="L64" i="4"/>
  <c r="K64" i="4"/>
  <c r="J64" i="4"/>
  <c r="I64" i="4"/>
  <c r="H64" i="4"/>
  <c r="G64" i="4"/>
  <c r="F64" i="4"/>
  <c r="E64" i="4"/>
  <c r="D64" i="4"/>
  <c r="C64" i="4"/>
  <c r="M63" i="4"/>
  <c r="L63" i="4"/>
  <c r="K63" i="4"/>
  <c r="J63" i="4"/>
  <c r="I63" i="4"/>
  <c r="H63" i="4"/>
  <c r="G63" i="4"/>
  <c r="F63" i="4"/>
  <c r="E63" i="4"/>
  <c r="D63" i="4"/>
  <c r="C63" i="4"/>
  <c r="M62" i="4"/>
  <c r="L62" i="4"/>
  <c r="K62" i="4"/>
  <c r="J62" i="4"/>
  <c r="I62" i="4"/>
  <c r="H62" i="4"/>
  <c r="G62" i="4"/>
  <c r="F62" i="4"/>
  <c r="E62" i="4"/>
  <c r="D62" i="4"/>
  <c r="C62" i="4"/>
  <c r="M58" i="4"/>
  <c r="L58" i="4"/>
  <c r="K58" i="4"/>
  <c r="J58" i="4"/>
  <c r="I58" i="4"/>
  <c r="H58" i="4"/>
  <c r="G58" i="4"/>
  <c r="F58" i="4"/>
  <c r="E58" i="4"/>
  <c r="D58" i="4"/>
  <c r="C58" i="4"/>
  <c r="M57" i="4"/>
  <c r="L57" i="4"/>
  <c r="K57" i="4"/>
  <c r="J57" i="4"/>
  <c r="I57" i="4"/>
  <c r="H57" i="4"/>
  <c r="G57" i="4"/>
  <c r="F57" i="4"/>
  <c r="E57" i="4"/>
  <c r="D57" i="4"/>
  <c r="C57" i="4"/>
  <c r="M55" i="4"/>
  <c r="L55" i="4"/>
  <c r="K55" i="4"/>
  <c r="J55" i="4"/>
  <c r="I55" i="4"/>
  <c r="H55" i="4"/>
  <c r="G55" i="4"/>
  <c r="F55" i="4"/>
  <c r="E55" i="4"/>
  <c r="D55" i="4"/>
  <c r="C55" i="4"/>
  <c r="M54" i="4"/>
  <c r="L54" i="4"/>
  <c r="K54" i="4"/>
  <c r="J54" i="4"/>
  <c r="I54" i="4"/>
  <c r="H54" i="4"/>
  <c r="G54" i="4"/>
  <c r="F54" i="4"/>
  <c r="E54" i="4"/>
  <c r="D54" i="4"/>
  <c r="C54" i="4"/>
  <c r="M53" i="4"/>
  <c r="L53" i="4"/>
  <c r="K53" i="4"/>
  <c r="J53" i="4"/>
  <c r="I53" i="4"/>
  <c r="H53" i="4"/>
  <c r="G53" i="4"/>
  <c r="F53" i="4"/>
  <c r="E53" i="4"/>
  <c r="D53" i="4"/>
  <c r="C53" i="4"/>
  <c r="M51" i="4"/>
  <c r="L51" i="4"/>
  <c r="K51" i="4"/>
  <c r="J51" i="4"/>
  <c r="I51" i="4"/>
  <c r="H51" i="4"/>
  <c r="G51" i="4"/>
  <c r="F51" i="4"/>
  <c r="E51" i="4"/>
  <c r="D51" i="4"/>
  <c r="C51" i="4"/>
  <c r="M50" i="4"/>
  <c r="L50" i="4"/>
  <c r="K50" i="4"/>
  <c r="J50" i="4"/>
  <c r="I50" i="4"/>
  <c r="H50" i="4"/>
  <c r="G50" i="4"/>
  <c r="F50" i="4"/>
  <c r="E50" i="4"/>
  <c r="D50" i="4"/>
  <c r="C50" i="4"/>
  <c r="M49" i="4"/>
  <c r="L49" i="4"/>
  <c r="K49" i="4"/>
  <c r="J49" i="4"/>
  <c r="I49" i="4"/>
  <c r="H49" i="4"/>
  <c r="G49" i="4"/>
  <c r="F49" i="4"/>
  <c r="E49" i="4"/>
  <c r="D49" i="4"/>
  <c r="C49" i="4"/>
  <c r="M46" i="4"/>
  <c r="L46" i="4"/>
  <c r="K46" i="4"/>
  <c r="J46" i="4"/>
  <c r="I46" i="4"/>
  <c r="H46" i="4"/>
  <c r="G46" i="4"/>
  <c r="F46" i="4"/>
  <c r="E46" i="4"/>
  <c r="D46" i="4"/>
  <c r="C46" i="4"/>
  <c r="M45" i="4"/>
  <c r="L45" i="4"/>
  <c r="K45" i="4"/>
  <c r="J45" i="4"/>
  <c r="I45" i="4"/>
  <c r="H45" i="4"/>
  <c r="G45" i="4"/>
  <c r="F45" i="4"/>
  <c r="E45" i="4"/>
  <c r="D45" i="4"/>
  <c r="C45" i="4"/>
  <c r="M44" i="4"/>
  <c r="L44" i="4"/>
  <c r="K44" i="4"/>
  <c r="J44" i="4"/>
  <c r="I44" i="4"/>
  <c r="H44" i="4"/>
  <c r="G44" i="4"/>
  <c r="F44" i="4"/>
  <c r="E44" i="4"/>
  <c r="D44" i="4"/>
  <c r="C44" i="4"/>
  <c r="M43" i="4"/>
  <c r="L43" i="4"/>
  <c r="K43" i="4"/>
  <c r="J43" i="4"/>
  <c r="I43" i="4"/>
  <c r="H43" i="4"/>
  <c r="G43" i="4"/>
  <c r="F43" i="4"/>
  <c r="E43" i="4"/>
  <c r="D43" i="4"/>
  <c r="C43" i="4"/>
  <c r="M41" i="4"/>
  <c r="L41" i="4"/>
  <c r="K41" i="4"/>
  <c r="J41" i="4"/>
  <c r="I41" i="4"/>
  <c r="H41" i="4"/>
  <c r="G41" i="4"/>
  <c r="F41" i="4"/>
  <c r="E41" i="4"/>
  <c r="D41" i="4"/>
  <c r="C41" i="4"/>
  <c r="M40" i="4"/>
  <c r="L40" i="4"/>
  <c r="K40" i="4"/>
  <c r="J40" i="4"/>
  <c r="I40" i="4"/>
  <c r="H40" i="4"/>
  <c r="G40" i="4"/>
  <c r="F40" i="4"/>
  <c r="E40" i="4"/>
  <c r="D40" i="4"/>
  <c r="C40" i="4"/>
  <c r="M34" i="4"/>
  <c r="L34" i="4"/>
  <c r="K34" i="4"/>
  <c r="J34" i="4"/>
  <c r="I34" i="4"/>
  <c r="H34" i="4"/>
  <c r="G34" i="4"/>
  <c r="F34" i="4"/>
  <c r="E34" i="4"/>
  <c r="D34" i="4"/>
  <c r="C34" i="4"/>
  <c r="M32" i="4"/>
  <c r="L32" i="4"/>
  <c r="K32" i="4"/>
  <c r="J32" i="4"/>
  <c r="I32" i="4"/>
  <c r="H32" i="4"/>
  <c r="G32" i="4"/>
  <c r="F32" i="4"/>
  <c r="E32" i="4"/>
  <c r="D32" i="4"/>
  <c r="C32" i="4"/>
  <c r="M31" i="4"/>
  <c r="L31" i="4"/>
  <c r="K31" i="4"/>
  <c r="J31" i="4"/>
  <c r="I31" i="4"/>
  <c r="H31" i="4"/>
  <c r="G31" i="4"/>
  <c r="F31" i="4"/>
  <c r="E31" i="4"/>
  <c r="D31" i="4"/>
  <c r="C31" i="4"/>
  <c r="M30" i="4"/>
  <c r="L30" i="4"/>
  <c r="K30" i="4"/>
  <c r="J30" i="4"/>
  <c r="I30" i="4"/>
  <c r="H30" i="4"/>
  <c r="G30" i="4"/>
  <c r="F30" i="4"/>
  <c r="E30" i="4"/>
  <c r="D30" i="4"/>
  <c r="C30" i="4"/>
  <c r="M29" i="4"/>
  <c r="L29" i="4"/>
  <c r="K29" i="4"/>
  <c r="J29" i="4"/>
  <c r="I29" i="4"/>
  <c r="H29" i="4"/>
  <c r="G29" i="4"/>
  <c r="F29" i="4"/>
  <c r="E29" i="4"/>
  <c r="D29" i="4"/>
  <c r="C29" i="4"/>
  <c r="M28" i="4"/>
  <c r="L28" i="4"/>
  <c r="K28" i="4"/>
  <c r="J28" i="4"/>
  <c r="I28" i="4"/>
  <c r="H28" i="4"/>
  <c r="G28" i="4"/>
  <c r="F28" i="4"/>
  <c r="E28" i="4"/>
  <c r="D28" i="4"/>
  <c r="C28" i="4"/>
  <c r="M26" i="4"/>
  <c r="L26" i="4"/>
  <c r="K26" i="4"/>
  <c r="J26" i="4"/>
  <c r="I26" i="4"/>
  <c r="H26" i="4"/>
  <c r="G26" i="4"/>
  <c r="F26" i="4"/>
  <c r="E26" i="4"/>
  <c r="D26" i="4"/>
  <c r="C26" i="4"/>
  <c r="M25" i="4"/>
  <c r="L25" i="4"/>
  <c r="K25" i="4"/>
  <c r="J25" i="4"/>
  <c r="I25" i="4"/>
  <c r="H25" i="4"/>
  <c r="G25" i="4"/>
  <c r="F25" i="4"/>
  <c r="E25" i="4"/>
  <c r="D25" i="4"/>
  <c r="C25" i="4"/>
  <c r="M24" i="4"/>
  <c r="L24" i="4"/>
  <c r="K24" i="4"/>
  <c r="J24" i="4"/>
  <c r="I24" i="4"/>
  <c r="H24" i="4"/>
  <c r="G24" i="4"/>
  <c r="F24" i="4"/>
  <c r="E24" i="4"/>
  <c r="D24" i="4"/>
  <c r="C24" i="4"/>
  <c r="M22" i="4"/>
  <c r="L22" i="4"/>
  <c r="K22" i="4"/>
  <c r="J22" i="4"/>
  <c r="I22" i="4"/>
  <c r="H22" i="4"/>
  <c r="G22" i="4"/>
  <c r="F22" i="4"/>
  <c r="E22" i="4"/>
  <c r="D22" i="4"/>
  <c r="C22" i="4"/>
  <c r="M20" i="4"/>
  <c r="L20" i="4"/>
  <c r="K20" i="4"/>
  <c r="J20" i="4"/>
  <c r="I20" i="4"/>
  <c r="H20" i="4"/>
  <c r="G20" i="4"/>
  <c r="F20" i="4"/>
  <c r="E20" i="4"/>
  <c r="D20" i="4"/>
  <c r="C20" i="4"/>
  <c r="M19" i="4"/>
  <c r="L19" i="4"/>
  <c r="K19" i="4"/>
  <c r="J19" i="4"/>
  <c r="I19" i="4"/>
  <c r="H19" i="4"/>
  <c r="G19" i="4"/>
  <c r="F19" i="4"/>
  <c r="E19" i="4"/>
  <c r="D19" i="4"/>
  <c r="C19" i="4"/>
  <c r="M18" i="4"/>
  <c r="L18" i="4"/>
  <c r="K18" i="4"/>
  <c r="J18" i="4"/>
  <c r="I18" i="4"/>
  <c r="H18" i="4"/>
  <c r="G18" i="4"/>
  <c r="F18" i="4"/>
  <c r="E18" i="4"/>
  <c r="D18" i="4"/>
  <c r="C18" i="4"/>
  <c r="M16" i="4"/>
  <c r="L16" i="4"/>
  <c r="K16" i="4"/>
  <c r="J16" i="4"/>
  <c r="I16" i="4"/>
  <c r="H16" i="4"/>
  <c r="G16" i="4"/>
  <c r="F16" i="4"/>
  <c r="E16" i="4"/>
  <c r="D16" i="4"/>
  <c r="C16" i="4"/>
  <c r="M15" i="4"/>
  <c r="L15" i="4"/>
  <c r="K15" i="4"/>
  <c r="J15" i="4"/>
  <c r="I15" i="4"/>
  <c r="H15" i="4"/>
  <c r="G15" i="4"/>
  <c r="F15" i="4"/>
  <c r="E15" i="4"/>
  <c r="D15" i="4"/>
  <c r="C15" i="4"/>
  <c r="M14" i="4"/>
  <c r="L14" i="4"/>
  <c r="K14" i="4"/>
  <c r="J14" i="4"/>
  <c r="I14" i="4"/>
  <c r="H14" i="4"/>
  <c r="G14" i="4"/>
  <c r="F14" i="4"/>
  <c r="E14" i="4"/>
  <c r="D14" i="4"/>
  <c r="C14" i="4"/>
  <c r="D11" i="4"/>
  <c r="E11" i="4"/>
  <c r="F11" i="4"/>
  <c r="G11" i="4"/>
  <c r="H11" i="4"/>
  <c r="I11" i="4"/>
  <c r="J11" i="4"/>
  <c r="K11" i="4"/>
  <c r="L11" i="4"/>
  <c r="M11" i="4"/>
  <c r="C11" i="4"/>
  <c r="M196" i="4" l="1"/>
  <c r="L196" i="4"/>
  <c r="K196" i="4"/>
  <c r="J196" i="4"/>
  <c r="I196" i="4"/>
  <c r="H196" i="4"/>
  <c r="G196" i="4"/>
  <c r="F196" i="4"/>
  <c r="E196" i="4"/>
  <c r="D196" i="4"/>
  <c r="C196" i="4"/>
  <c r="M195" i="4"/>
  <c r="L195" i="4"/>
  <c r="K195" i="4"/>
  <c r="J195" i="4"/>
  <c r="I195" i="4"/>
  <c r="H195" i="4"/>
  <c r="G195" i="4"/>
  <c r="F195" i="4"/>
  <c r="E195" i="4"/>
  <c r="D195" i="4"/>
  <c r="C195" i="4"/>
  <c r="M194" i="4"/>
  <c r="L194" i="4"/>
  <c r="K194" i="4"/>
  <c r="J194" i="4"/>
  <c r="I194" i="4"/>
  <c r="H194" i="4"/>
  <c r="G194" i="4"/>
  <c r="F194" i="4"/>
  <c r="E194" i="4"/>
  <c r="D194" i="4"/>
  <c r="C194" i="4"/>
  <c r="M193" i="4"/>
  <c r="L193" i="4"/>
  <c r="K193" i="4"/>
  <c r="J193" i="4"/>
  <c r="I193" i="4"/>
  <c r="H193" i="4"/>
  <c r="G193" i="4"/>
  <c r="F193" i="4"/>
  <c r="E193" i="4"/>
  <c r="D193" i="4"/>
  <c r="C193" i="4"/>
  <c r="B17" i="2" l="1"/>
  <c r="C17" i="2"/>
  <c r="C17" i="4" s="1"/>
  <c r="D17" i="2"/>
  <c r="D17" i="4" s="1"/>
  <c r="E17" i="2"/>
  <c r="E17" i="4" s="1"/>
  <c r="F17" i="2"/>
  <c r="F17" i="4" s="1"/>
  <c r="G17" i="2"/>
  <c r="G17" i="4" s="1"/>
  <c r="H17" i="2"/>
  <c r="H17" i="4" s="1"/>
  <c r="I17" i="2"/>
  <c r="I17" i="4" s="1"/>
  <c r="J17" i="2"/>
  <c r="J17" i="4" s="1"/>
  <c r="K17" i="2"/>
  <c r="K17" i="4" s="1"/>
  <c r="L17" i="2"/>
  <c r="L17" i="4" s="1"/>
  <c r="M17" i="2"/>
  <c r="M17" i="4" s="1"/>
  <c r="B21" i="2"/>
  <c r="C21" i="2"/>
  <c r="C21" i="4" s="1"/>
  <c r="D21" i="2"/>
  <c r="D21" i="4" s="1"/>
  <c r="E21" i="2"/>
  <c r="E21" i="4" s="1"/>
  <c r="F21" i="2"/>
  <c r="F21" i="4" s="1"/>
  <c r="G21" i="2"/>
  <c r="G21" i="4" s="1"/>
  <c r="H21" i="2"/>
  <c r="H21" i="4" s="1"/>
  <c r="I21" i="2"/>
  <c r="I21" i="4" s="1"/>
  <c r="J21" i="2"/>
  <c r="J21" i="4" s="1"/>
  <c r="K21" i="2"/>
  <c r="K21" i="4" s="1"/>
  <c r="L21" i="2"/>
  <c r="L21" i="4" s="1"/>
  <c r="M21" i="2"/>
  <c r="M21" i="4" s="1"/>
  <c r="B23" i="2"/>
  <c r="C23" i="2"/>
  <c r="C23" i="4" s="1"/>
  <c r="D23" i="2"/>
  <c r="D23" i="4" s="1"/>
  <c r="E23" i="2"/>
  <c r="E23" i="4" s="1"/>
  <c r="F23" i="2"/>
  <c r="F23" i="4" s="1"/>
  <c r="G23" i="2"/>
  <c r="G23" i="4" s="1"/>
  <c r="L23" i="2"/>
  <c r="L23" i="4" s="1"/>
  <c r="B27" i="2"/>
  <c r="C27" i="2"/>
  <c r="C27" i="4" s="1"/>
  <c r="D27" i="2"/>
  <c r="D27" i="4" s="1"/>
  <c r="E27" i="2"/>
  <c r="E27" i="4" s="1"/>
  <c r="F27" i="2"/>
  <c r="F27" i="4" s="1"/>
  <c r="G27" i="2"/>
  <c r="G27" i="4" s="1"/>
  <c r="H27" i="2"/>
  <c r="H27" i="4" s="1"/>
  <c r="I27" i="2"/>
  <c r="I27" i="4" s="1"/>
  <c r="J27" i="2"/>
  <c r="J27" i="4" s="1"/>
  <c r="K27" i="2"/>
  <c r="K27" i="4" s="1"/>
  <c r="L27" i="2"/>
  <c r="L27" i="4" s="1"/>
  <c r="M27" i="2"/>
  <c r="M27" i="4" s="1"/>
  <c r="B33" i="2"/>
  <c r="B35" i="2" s="1"/>
  <c r="C33" i="2"/>
  <c r="C33" i="4" s="1"/>
  <c r="D33" i="2"/>
  <c r="D33" i="4" s="1"/>
  <c r="B39" i="2"/>
  <c r="C39" i="2"/>
  <c r="C39" i="4" s="1"/>
  <c r="D39" i="2"/>
  <c r="D39" i="4" s="1"/>
  <c r="E39" i="2"/>
  <c r="E39" i="4" s="1"/>
  <c r="F39" i="2"/>
  <c r="F39" i="4" s="1"/>
  <c r="G39" i="2"/>
  <c r="G39" i="4" s="1"/>
  <c r="H39" i="2"/>
  <c r="H39" i="4" s="1"/>
  <c r="I39" i="2"/>
  <c r="I39" i="4" s="1"/>
  <c r="J39" i="2"/>
  <c r="J39" i="4" s="1"/>
  <c r="K39" i="2"/>
  <c r="K39" i="4" s="1"/>
  <c r="L39" i="2"/>
  <c r="L39" i="4" s="1"/>
  <c r="M39" i="2"/>
  <c r="M39" i="4" s="1"/>
  <c r="B47" i="2"/>
  <c r="C47" i="2"/>
  <c r="C47" i="4" s="1"/>
  <c r="D47" i="2"/>
  <c r="D47" i="4" s="1"/>
  <c r="E47" i="2"/>
  <c r="E47" i="4" s="1"/>
  <c r="F47" i="2"/>
  <c r="F47" i="4" s="1"/>
  <c r="G47" i="2"/>
  <c r="G47" i="4" s="1"/>
  <c r="H47" i="2"/>
  <c r="H47" i="4" s="1"/>
  <c r="I47" i="2"/>
  <c r="I47" i="4" s="1"/>
  <c r="J47" i="2"/>
  <c r="J47" i="4" s="1"/>
  <c r="K47" i="2"/>
  <c r="K47" i="4" s="1"/>
  <c r="L47" i="2"/>
  <c r="L47" i="4" s="1"/>
  <c r="M47" i="2"/>
  <c r="M47" i="4" s="1"/>
  <c r="B52" i="2"/>
  <c r="C52" i="2"/>
  <c r="C52" i="4" s="1"/>
  <c r="D52" i="2"/>
  <c r="D52" i="4" s="1"/>
  <c r="E52" i="2"/>
  <c r="E52" i="4" s="1"/>
  <c r="F52" i="2"/>
  <c r="F52" i="4" s="1"/>
  <c r="G52" i="2"/>
  <c r="G52" i="4" s="1"/>
  <c r="H52" i="2"/>
  <c r="H52" i="4" s="1"/>
  <c r="I52" i="2"/>
  <c r="I52" i="4" s="1"/>
  <c r="J52" i="2"/>
  <c r="J52" i="4" s="1"/>
  <c r="K52" i="2"/>
  <c r="K52" i="4" s="1"/>
  <c r="L52" i="2"/>
  <c r="L52" i="4" s="1"/>
  <c r="M52" i="2"/>
  <c r="M52" i="4" s="1"/>
  <c r="B56" i="2"/>
  <c r="C56" i="2"/>
  <c r="C56" i="4" s="1"/>
  <c r="D56" i="2"/>
  <c r="D56" i="4" s="1"/>
  <c r="E56" i="2"/>
  <c r="E56" i="4" s="1"/>
  <c r="F56" i="2"/>
  <c r="F56" i="4" s="1"/>
  <c r="G56" i="2"/>
  <c r="G56" i="4" s="1"/>
  <c r="H56" i="2"/>
  <c r="H56" i="4" s="1"/>
  <c r="I56" i="2"/>
  <c r="I56" i="4" s="1"/>
  <c r="J56" i="2"/>
  <c r="J56" i="4" s="1"/>
  <c r="K56" i="2"/>
  <c r="K56" i="4" s="1"/>
  <c r="L56" i="2"/>
  <c r="L56" i="4" s="1"/>
  <c r="M56" i="2"/>
  <c r="M56" i="4" s="1"/>
  <c r="B65" i="2"/>
  <c r="C65" i="2"/>
  <c r="C65" i="4" s="1"/>
  <c r="D65" i="2"/>
  <c r="D65" i="4" s="1"/>
  <c r="E65" i="2"/>
  <c r="E65" i="4" s="1"/>
  <c r="F65" i="2"/>
  <c r="F65" i="4" s="1"/>
  <c r="G65" i="2"/>
  <c r="G65" i="4" s="1"/>
  <c r="H65" i="2"/>
  <c r="H65" i="4" s="1"/>
  <c r="I65" i="2"/>
  <c r="I65" i="4" s="1"/>
  <c r="J65" i="2"/>
  <c r="J65" i="4" s="1"/>
  <c r="K65" i="2"/>
  <c r="K65" i="4" s="1"/>
  <c r="L65" i="2"/>
  <c r="L65" i="4" s="1"/>
  <c r="M65" i="2"/>
  <c r="M65" i="4" s="1"/>
  <c r="B70" i="2"/>
  <c r="C70" i="2"/>
  <c r="C70" i="4" s="1"/>
  <c r="D70" i="2"/>
  <c r="D70" i="4" s="1"/>
  <c r="E70" i="2"/>
  <c r="E70" i="4" s="1"/>
  <c r="F70" i="2"/>
  <c r="F70" i="4" s="1"/>
  <c r="G70" i="2"/>
  <c r="G70" i="4" s="1"/>
  <c r="H70" i="2"/>
  <c r="H70" i="4" s="1"/>
  <c r="I70" i="2"/>
  <c r="I70" i="4" s="1"/>
  <c r="J70" i="2"/>
  <c r="J70" i="4" s="1"/>
  <c r="K70" i="2"/>
  <c r="K70" i="4" s="1"/>
  <c r="L70" i="2"/>
  <c r="L70" i="4" s="1"/>
  <c r="M70" i="2"/>
  <c r="M70" i="4" s="1"/>
  <c r="B75" i="2"/>
  <c r="C75" i="2"/>
  <c r="C75" i="4" s="1"/>
  <c r="D75" i="2"/>
  <c r="D75" i="4" s="1"/>
  <c r="M75" i="2"/>
  <c r="M75" i="4" s="1"/>
  <c r="B79" i="2"/>
  <c r="C79" i="2"/>
  <c r="C79" i="4" s="1"/>
  <c r="D79" i="2"/>
  <c r="D79" i="4" s="1"/>
  <c r="E79" i="2"/>
  <c r="E79" i="4" s="1"/>
  <c r="F79" i="2"/>
  <c r="F79" i="4" s="1"/>
  <c r="G79" i="2"/>
  <c r="G79" i="4" s="1"/>
  <c r="H79" i="2"/>
  <c r="H79" i="4" s="1"/>
  <c r="I79" i="2"/>
  <c r="I79" i="4" s="1"/>
  <c r="J79" i="2"/>
  <c r="J79" i="4" s="1"/>
  <c r="K79" i="2"/>
  <c r="K79" i="4" s="1"/>
  <c r="L79" i="2"/>
  <c r="L79" i="4" s="1"/>
  <c r="M79" i="2"/>
  <c r="M79" i="4" s="1"/>
  <c r="B83" i="2"/>
  <c r="C83" i="2"/>
  <c r="C83" i="4" s="1"/>
  <c r="D83" i="2"/>
  <c r="D83" i="4" s="1"/>
  <c r="E83" i="2"/>
  <c r="E83" i="4" s="1"/>
  <c r="F83" i="2"/>
  <c r="F83" i="4" s="1"/>
  <c r="G83" i="2"/>
  <c r="G83" i="4" s="1"/>
  <c r="H83" i="2"/>
  <c r="H83" i="4" s="1"/>
  <c r="I83" i="2"/>
  <c r="I83" i="4" s="1"/>
  <c r="J83" i="2"/>
  <c r="J83" i="4" s="1"/>
  <c r="K83" i="2"/>
  <c r="K83" i="4" s="1"/>
  <c r="L83" i="2"/>
  <c r="L83" i="4" s="1"/>
  <c r="M83" i="2"/>
  <c r="M83" i="4" s="1"/>
  <c r="B91" i="2"/>
  <c r="B191" i="2" s="1"/>
  <c r="C91" i="2"/>
  <c r="C91" i="4" s="1"/>
  <c r="D91" i="2"/>
  <c r="D91" i="4" s="1"/>
  <c r="E91" i="2"/>
  <c r="E91" i="4" s="1"/>
  <c r="F91" i="2"/>
  <c r="F91" i="4" s="1"/>
  <c r="G91" i="2"/>
  <c r="G91" i="4" s="1"/>
  <c r="H91" i="2"/>
  <c r="H91" i="4" s="1"/>
  <c r="I91" i="2"/>
  <c r="I91" i="4" s="1"/>
  <c r="J91" i="2"/>
  <c r="J91" i="4" s="1"/>
  <c r="K91" i="2"/>
  <c r="K91" i="4" s="1"/>
  <c r="L91" i="2"/>
  <c r="L91" i="4" s="1"/>
  <c r="M91" i="2"/>
  <c r="M91" i="4" s="1"/>
  <c r="B99" i="2"/>
  <c r="B199" i="2" s="1"/>
  <c r="C99" i="2"/>
  <c r="C199" i="2" s="1"/>
  <c r="D99" i="2"/>
  <c r="D199" i="2" s="1"/>
  <c r="E99" i="2"/>
  <c r="E199" i="2" s="1"/>
  <c r="F99" i="2"/>
  <c r="G99" i="2"/>
  <c r="G199" i="2" s="1"/>
  <c r="H99" i="2"/>
  <c r="H199" i="2" s="1"/>
  <c r="I99" i="2"/>
  <c r="J99" i="2"/>
  <c r="J199" i="2" s="1"/>
  <c r="K99" i="2"/>
  <c r="L99" i="2"/>
  <c r="L199" i="2" s="1"/>
  <c r="M99" i="2"/>
  <c r="M199" i="2" s="1"/>
  <c r="B109" i="2"/>
  <c r="C109" i="2"/>
  <c r="C109" i="4" s="1"/>
  <c r="D109" i="2"/>
  <c r="D109" i="4" s="1"/>
  <c r="E109" i="2"/>
  <c r="E109" i="4" s="1"/>
  <c r="F109" i="2"/>
  <c r="F109" i="4" s="1"/>
  <c r="G109" i="2"/>
  <c r="G109" i="4" s="1"/>
  <c r="H109" i="2"/>
  <c r="H109" i="4" s="1"/>
  <c r="I109" i="2"/>
  <c r="I109" i="4" s="1"/>
  <c r="J109" i="2"/>
  <c r="J109" i="4" s="1"/>
  <c r="K109" i="2"/>
  <c r="K109" i="4" s="1"/>
  <c r="L109" i="2"/>
  <c r="L109" i="4" s="1"/>
  <c r="M109" i="2"/>
  <c r="M109" i="4" s="1"/>
  <c r="B115" i="2"/>
  <c r="C115" i="2"/>
  <c r="C115" i="4" s="1"/>
  <c r="D115" i="2"/>
  <c r="D115" i="4" s="1"/>
  <c r="E115" i="2"/>
  <c r="E115" i="4" s="1"/>
  <c r="F115" i="2"/>
  <c r="F115" i="4" s="1"/>
  <c r="G115" i="2"/>
  <c r="G115" i="4" s="1"/>
  <c r="H115" i="2"/>
  <c r="H115" i="4" s="1"/>
  <c r="I115" i="2"/>
  <c r="I115" i="4" s="1"/>
  <c r="J115" i="2"/>
  <c r="J115" i="4" s="1"/>
  <c r="K115" i="2"/>
  <c r="K115" i="4" s="1"/>
  <c r="L115" i="2"/>
  <c r="L115" i="4" s="1"/>
  <c r="M115" i="2"/>
  <c r="M115" i="4" s="1"/>
  <c r="B121" i="2"/>
  <c r="C121" i="2"/>
  <c r="C121" i="4" s="1"/>
  <c r="D121" i="2"/>
  <c r="D121" i="4" s="1"/>
  <c r="E121" i="2"/>
  <c r="E121" i="4" s="1"/>
  <c r="F121" i="2"/>
  <c r="F121" i="4" s="1"/>
  <c r="G121" i="2"/>
  <c r="G121" i="4" s="1"/>
  <c r="H121" i="2"/>
  <c r="H121" i="4" s="1"/>
  <c r="I121" i="2"/>
  <c r="I121" i="4" s="1"/>
  <c r="J121" i="2"/>
  <c r="J121" i="4" s="1"/>
  <c r="K121" i="2"/>
  <c r="K121" i="4" s="1"/>
  <c r="L121" i="2"/>
  <c r="L121" i="4" s="1"/>
  <c r="M121" i="2"/>
  <c r="M121" i="4" s="1"/>
  <c r="B122" i="2"/>
  <c r="B123" i="2" s="1"/>
  <c r="D122" i="2"/>
  <c r="D122" i="4" s="1"/>
  <c r="E122" i="2"/>
  <c r="E122" i="4" s="1"/>
  <c r="F122" i="2"/>
  <c r="F122" i="4" s="1"/>
  <c r="G122" i="2"/>
  <c r="G122" i="4" s="1"/>
  <c r="B129" i="2"/>
  <c r="C129" i="2"/>
  <c r="C129" i="4" s="1"/>
  <c r="D129" i="2"/>
  <c r="D129" i="4" s="1"/>
  <c r="E129" i="2"/>
  <c r="E129" i="4" s="1"/>
  <c r="F129" i="2"/>
  <c r="F129" i="4" s="1"/>
  <c r="G129" i="2"/>
  <c r="G129" i="4" s="1"/>
  <c r="H129" i="2"/>
  <c r="H129" i="4" s="1"/>
  <c r="I129" i="2"/>
  <c r="I129" i="4" s="1"/>
  <c r="J129" i="2"/>
  <c r="J129" i="4" s="1"/>
  <c r="K129" i="2"/>
  <c r="K129" i="4" s="1"/>
  <c r="L129" i="2"/>
  <c r="L129" i="4" s="1"/>
  <c r="M129" i="2"/>
  <c r="M129" i="4" s="1"/>
  <c r="B137" i="2"/>
  <c r="C137" i="2"/>
  <c r="C137" i="4" s="1"/>
  <c r="D137" i="2"/>
  <c r="D137" i="4" s="1"/>
  <c r="E137" i="2"/>
  <c r="E137" i="4" s="1"/>
  <c r="F137" i="2"/>
  <c r="F137" i="4" s="1"/>
  <c r="G137" i="2"/>
  <c r="G137" i="4" s="1"/>
  <c r="H137" i="2"/>
  <c r="H137" i="4" s="1"/>
  <c r="I137" i="2"/>
  <c r="I137" i="4" s="1"/>
  <c r="J137" i="2"/>
  <c r="J137" i="4" s="1"/>
  <c r="K137" i="2"/>
  <c r="K137" i="4" s="1"/>
  <c r="L137" i="2"/>
  <c r="L137" i="4" s="1"/>
  <c r="M137" i="2"/>
  <c r="M137" i="4" s="1"/>
  <c r="B139" i="2"/>
  <c r="C139" i="2"/>
  <c r="C139" i="4" s="1"/>
  <c r="B155" i="2"/>
  <c r="C155" i="2"/>
  <c r="C155" i="4" s="1"/>
  <c r="D155" i="2"/>
  <c r="D155" i="4" s="1"/>
  <c r="E155" i="2"/>
  <c r="E155" i="4" s="1"/>
  <c r="F155" i="2"/>
  <c r="F155" i="4" s="1"/>
  <c r="G155" i="2"/>
  <c r="G155" i="4" s="1"/>
  <c r="H155" i="2"/>
  <c r="H155" i="4" s="1"/>
  <c r="I155" i="2"/>
  <c r="I155" i="4" s="1"/>
  <c r="J155" i="2"/>
  <c r="J155" i="4" s="1"/>
  <c r="K155" i="2"/>
  <c r="K155" i="4" s="1"/>
  <c r="L155" i="2"/>
  <c r="L155" i="4" s="1"/>
  <c r="M155" i="2"/>
  <c r="M155" i="4" s="1"/>
  <c r="B164" i="2"/>
  <c r="C164" i="2"/>
  <c r="C164" i="4" s="1"/>
  <c r="D164" i="2"/>
  <c r="D164" i="4" s="1"/>
  <c r="E164" i="2"/>
  <c r="E164" i="4" s="1"/>
  <c r="F164" i="2"/>
  <c r="F164" i="4" s="1"/>
  <c r="G164" i="2"/>
  <c r="G164" i="4" s="1"/>
  <c r="H164" i="2"/>
  <c r="H164" i="4" s="1"/>
  <c r="I164" i="2"/>
  <c r="I164" i="4" s="1"/>
  <c r="J164" i="2"/>
  <c r="J164" i="4" s="1"/>
  <c r="K164" i="2"/>
  <c r="K164" i="4" s="1"/>
  <c r="L164" i="2"/>
  <c r="L164" i="4" s="1"/>
  <c r="M164" i="2"/>
  <c r="M164" i="4" s="1"/>
  <c r="B172" i="2"/>
  <c r="C172" i="2"/>
  <c r="C172" i="4" s="1"/>
  <c r="D172" i="2"/>
  <c r="D172" i="4" s="1"/>
  <c r="E172" i="2"/>
  <c r="E172" i="4" s="1"/>
  <c r="F172" i="2"/>
  <c r="F172" i="4" s="1"/>
  <c r="G172" i="2"/>
  <c r="G172" i="4" s="1"/>
  <c r="H172" i="2"/>
  <c r="H172" i="4" s="1"/>
  <c r="I172" i="2"/>
  <c r="I172" i="4" s="1"/>
  <c r="J172" i="2"/>
  <c r="J172" i="4" s="1"/>
  <c r="K172" i="2"/>
  <c r="K172" i="4" s="1"/>
  <c r="L172" i="2"/>
  <c r="L172" i="4" s="1"/>
  <c r="M172" i="2"/>
  <c r="M172" i="4" s="1"/>
  <c r="F191" i="2"/>
  <c r="K191" i="2"/>
  <c r="F199" i="2"/>
  <c r="I199" i="2"/>
  <c r="K199" i="2"/>
  <c r="L220" i="2"/>
  <c r="C221" i="2"/>
  <c r="C222" i="2"/>
  <c r="C223" i="2"/>
  <c r="D223" i="2"/>
  <c r="E223" i="2"/>
  <c r="F223" i="2"/>
  <c r="G223" i="2"/>
  <c r="H223" i="2"/>
  <c r="I223" i="2"/>
  <c r="J223" i="2"/>
  <c r="K223" i="2"/>
  <c r="L223" i="2"/>
  <c r="M223" i="2"/>
  <c r="C224" i="2"/>
  <c r="D224" i="2"/>
  <c r="E224" i="2"/>
  <c r="F224" i="2"/>
  <c r="G224" i="2"/>
  <c r="H224" i="2"/>
  <c r="I224" i="2"/>
  <c r="J224" i="2"/>
  <c r="K224" i="2"/>
  <c r="L224" i="2"/>
  <c r="M224" i="2"/>
  <c r="C225" i="2"/>
  <c r="D225" i="2"/>
  <c r="E225" i="2"/>
  <c r="F225" i="2"/>
  <c r="G225" i="2"/>
  <c r="H225" i="2"/>
  <c r="I225" i="2"/>
  <c r="J225" i="2"/>
  <c r="K225" i="2"/>
  <c r="L225" i="2"/>
  <c r="M225" i="2"/>
  <c r="C226" i="2"/>
  <c r="C227" i="2"/>
  <c r="C229" i="2"/>
  <c r="C230" i="2"/>
  <c r="I230" i="2"/>
  <c r="K230" i="2"/>
  <c r="L230" i="2"/>
  <c r="B246" i="2"/>
  <c r="B252" i="2" s="1"/>
  <c r="C246" i="2"/>
  <c r="C252" i="2" s="1"/>
  <c r="D246" i="2"/>
  <c r="D252" i="2" s="1"/>
  <c r="E246" i="2"/>
  <c r="F246" i="2"/>
  <c r="F252" i="2" s="1"/>
  <c r="G246" i="2"/>
  <c r="G252" i="2" s="1"/>
  <c r="H246" i="2"/>
  <c r="H252" i="2" s="1"/>
  <c r="I246" i="2"/>
  <c r="I252" i="2" s="1"/>
  <c r="J246" i="2"/>
  <c r="J252" i="2" s="1"/>
  <c r="K246" i="2"/>
  <c r="K252" i="2" s="1"/>
  <c r="L246" i="2"/>
  <c r="L252" i="2" s="1"/>
  <c r="M246" i="2"/>
  <c r="M252" i="2" s="1"/>
  <c r="B247" i="2"/>
  <c r="C247" i="2"/>
  <c r="D247" i="2"/>
  <c r="E247" i="2"/>
  <c r="F247" i="2"/>
  <c r="G247" i="2"/>
  <c r="H247" i="2"/>
  <c r="I247" i="2"/>
  <c r="J247" i="2"/>
  <c r="K247" i="2"/>
  <c r="L247" i="2"/>
  <c r="M247" i="2"/>
  <c r="B248" i="2"/>
  <c r="B254" i="2" s="1"/>
  <c r="C248" i="2"/>
  <c r="C254" i="2" s="1"/>
  <c r="D248" i="2"/>
  <c r="D254" i="2" s="1"/>
  <c r="E248" i="2"/>
  <c r="E254" i="2" s="1"/>
  <c r="F248" i="2"/>
  <c r="F254" i="2" s="1"/>
  <c r="G248" i="2"/>
  <c r="G254" i="2" s="1"/>
  <c r="H248" i="2"/>
  <c r="H254" i="2" s="1"/>
  <c r="I248" i="2"/>
  <c r="I254" i="2" s="1"/>
  <c r="J248" i="2"/>
  <c r="J254" i="2" s="1"/>
  <c r="K248" i="2"/>
  <c r="K254" i="2" s="1"/>
  <c r="L248" i="2"/>
  <c r="L254" i="2" s="1"/>
  <c r="M248" i="2"/>
  <c r="M254" i="2" s="1"/>
  <c r="C253" i="2"/>
  <c r="D253" i="2"/>
  <c r="E253" i="2"/>
  <c r="F253" i="2"/>
  <c r="G253" i="2"/>
  <c r="H253" i="2"/>
  <c r="I253" i="2"/>
  <c r="J253" i="2"/>
  <c r="K253" i="2"/>
  <c r="L253" i="2"/>
  <c r="M253" i="2"/>
  <c r="B258" i="2"/>
  <c r="C258" i="2"/>
  <c r="D258" i="2"/>
  <c r="E258" i="2"/>
  <c r="F258" i="2"/>
  <c r="G258" i="2"/>
  <c r="H258" i="2"/>
  <c r="I258" i="2"/>
  <c r="J258" i="2"/>
  <c r="K258" i="2"/>
  <c r="L258" i="2"/>
  <c r="M258" i="2"/>
  <c r="B264" i="2"/>
  <c r="C264" i="2"/>
  <c r="D264" i="2"/>
  <c r="E264" i="2"/>
  <c r="F264" i="2"/>
  <c r="G264" i="2"/>
  <c r="H264" i="2"/>
  <c r="I264" i="2"/>
  <c r="J264" i="2"/>
  <c r="K264" i="2"/>
  <c r="L264" i="2"/>
  <c r="M264" i="2"/>
  <c r="C251" i="2" l="1"/>
  <c r="G176" i="2"/>
  <c r="G176" i="4" s="1"/>
  <c r="C122" i="2"/>
  <c r="C122" i="4" s="1"/>
  <c r="K75" i="2"/>
  <c r="K75" i="4" s="1"/>
  <c r="C191" i="2"/>
  <c r="J23" i="2"/>
  <c r="J23" i="4" s="1"/>
  <c r="B87" i="2"/>
  <c r="B93" i="2" s="1"/>
  <c r="D176" i="2"/>
  <c r="D176" i="4" s="1"/>
  <c r="C176" i="2"/>
  <c r="C176" i="4" s="1"/>
  <c r="G123" i="2"/>
  <c r="G123" i="4" s="1"/>
  <c r="G33" i="2"/>
  <c r="G33" i="4" s="1"/>
  <c r="F230" i="2"/>
  <c r="I191" i="2"/>
  <c r="K122" i="2"/>
  <c r="K122" i="4" s="1"/>
  <c r="L33" i="2"/>
  <c r="L33" i="4" s="1"/>
  <c r="J33" i="2"/>
  <c r="J33" i="4" s="1"/>
  <c r="B176" i="2"/>
  <c r="B188" i="2" s="1"/>
  <c r="I220" i="2"/>
  <c r="C220" i="2"/>
  <c r="J176" i="2"/>
  <c r="J176" i="4" s="1"/>
  <c r="L191" i="2"/>
  <c r="G229" i="2"/>
  <c r="F257" i="2"/>
  <c r="D257" i="2"/>
  <c r="K176" i="2"/>
  <c r="K176" i="4" s="1"/>
  <c r="I139" i="2"/>
  <c r="I139" i="4" s="1"/>
  <c r="K33" i="2"/>
  <c r="K33" i="4" s="1"/>
  <c r="C35" i="2"/>
  <c r="C35" i="4" s="1"/>
  <c r="I23" i="2"/>
  <c r="I23" i="4" s="1"/>
  <c r="H23" i="2"/>
  <c r="H23" i="4" s="1"/>
  <c r="G139" i="2"/>
  <c r="G139" i="4" s="1"/>
  <c r="M33" i="2"/>
  <c r="M33" i="4" s="1"/>
  <c r="I33" i="2"/>
  <c r="I33" i="4" s="1"/>
  <c r="J257" i="2"/>
  <c r="K205" i="2" s="1"/>
  <c r="F139" i="2"/>
  <c r="F139" i="4" s="1"/>
  <c r="H139" i="2"/>
  <c r="H139" i="4" s="1"/>
  <c r="K220" i="2"/>
  <c r="E139" i="2"/>
  <c r="E139" i="4" s="1"/>
  <c r="J220" i="2"/>
  <c r="J191" i="2"/>
  <c r="D139" i="2"/>
  <c r="D139" i="4" s="1"/>
  <c r="D87" i="2"/>
  <c r="D87" i="4" s="1"/>
  <c r="H75" i="2"/>
  <c r="H75" i="4" s="1"/>
  <c r="H230" i="2"/>
  <c r="H33" i="2"/>
  <c r="H33" i="4" s="1"/>
  <c r="F33" i="2"/>
  <c r="F33" i="4" s="1"/>
  <c r="E33" i="2"/>
  <c r="E33" i="4" s="1"/>
  <c r="F220" i="2"/>
  <c r="L176" i="2"/>
  <c r="L176" i="4" s="1"/>
  <c r="M87" i="2"/>
  <c r="M87" i="4" s="1"/>
  <c r="D221" i="2"/>
  <c r="M176" i="2"/>
  <c r="M176" i="4" s="1"/>
  <c r="L122" i="2"/>
  <c r="L122" i="4" s="1"/>
  <c r="G210" i="2"/>
  <c r="J122" i="2"/>
  <c r="J122" i="4" s="1"/>
  <c r="E75" i="2"/>
  <c r="E75" i="4" s="1"/>
  <c r="M23" i="2"/>
  <c r="M23" i="4" s="1"/>
  <c r="L139" i="2"/>
  <c r="L139" i="4" s="1"/>
  <c r="F123" i="2"/>
  <c r="D229" i="2"/>
  <c r="B60" i="2"/>
  <c r="B190" i="2" s="1"/>
  <c r="M139" i="2"/>
  <c r="M139" i="4" s="1"/>
  <c r="K139" i="2"/>
  <c r="K139" i="4" s="1"/>
  <c r="K123" i="2"/>
  <c r="K123" i="4" s="1"/>
  <c r="I251" i="2"/>
  <c r="H220" i="2"/>
  <c r="J139" i="2"/>
  <c r="J139" i="4" s="1"/>
  <c r="K23" i="2"/>
  <c r="K23" i="4" s="1"/>
  <c r="B130" i="2"/>
  <c r="B166" i="2" s="1"/>
  <c r="F35" i="2"/>
  <c r="F35" i="4" s="1"/>
  <c r="F226" i="2"/>
  <c r="F221" i="2"/>
  <c r="F229" i="2"/>
  <c r="F222" i="2"/>
  <c r="E257" i="2"/>
  <c r="I75" i="2"/>
  <c r="I75" i="4" s="1"/>
  <c r="C257" i="2"/>
  <c r="I122" i="2"/>
  <c r="I122" i="4" s="1"/>
  <c r="B257" i="2"/>
  <c r="L221" i="2"/>
  <c r="J75" i="2"/>
  <c r="J75" i="4" s="1"/>
  <c r="F75" i="2"/>
  <c r="F75" i="4" s="1"/>
  <c r="M257" i="2"/>
  <c r="J230" i="2"/>
  <c r="G75" i="2"/>
  <c r="G75" i="4" s="1"/>
  <c r="L257" i="2"/>
  <c r="K257" i="2"/>
  <c r="L203" i="2" s="1"/>
  <c r="C87" i="2"/>
  <c r="C87" i="4" s="1"/>
  <c r="C188" i="2"/>
  <c r="I257" i="2"/>
  <c r="C123" i="2"/>
  <c r="C123" i="4" s="1"/>
  <c r="H257" i="2"/>
  <c r="L229" i="2"/>
  <c r="L75" i="2"/>
  <c r="L75" i="4" s="1"/>
  <c r="G257" i="2"/>
  <c r="G205" i="2" s="1"/>
  <c r="L222" i="2"/>
  <c r="M122" i="2"/>
  <c r="M122" i="4" s="1"/>
  <c r="I229" i="2"/>
  <c r="I226" i="2"/>
  <c r="I222" i="2"/>
  <c r="K222" i="2"/>
  <c r="K227" i="2"/>
  <c r="L227" i="2"/>
  <c r="I176" i="2"/>
  <c r="I176" i="4" s="1"/>
  <c r="F176" i="2"/>
  <c r="F176" i="4" s="1"/>
  <c r="G130" i="2"/>
  <c r="G130" i="4" s="1"/>
  <c r="E87" i="2"/>
  <c r="E87" i="4" s="1"/>
  <c r="I245" i="2"/>
  <c r="H251" i="2"/>
  <c r="K188" i="2"/>
  <c r="J188" i="2"/>
  <c r="D93" i="2"/>
  <c r="D93" i="4" s="1"/>
  <c r="F251" i="2"/>
  <c r="H122" i="2"/>
  <c r="H122" i="4" s="1"/>
  <c r="G35" i="2"/>
  <c r="G35" i="4" s="1"/>
  <c r="D205" i="2"/>
  <c r="D202" i="2"/>
  <c r="D203" i="2"/>
  <c r="L205" i="2"/>
  <c r="H123" i="2"/>
  <c r="H123" i="4" s="1"/>
  <c r="H212" i="2"/>
  <c r="E221" i="2"/>
  <c r="E230" i="2"/>
  <c r="M123" i="2"/>
  <c r="M123" i="4" s="1"/>
  <c r="M251" i="2"/>
  <c r="M245" i="2"/>
  <c r="M209" i="2" s="1"/>
  <c r="M230" i="2"/>
  <c r="M220" i="2"/>
  <c r="M191" i="2"/>
  <c r="H229" i="2"/>
  <c r="H222" i="2"/>
  <c r="E252" i="2"/>
  <c r="B245" i="2"/>
  <c r="L251" i="2"/>
  <c r="L245" i="2"/>
  <c r="H176" i="2"/>
  <c r="H176" i="4" s="1"/>
  <c r="H245" i="2"/>
  <c r="F245" i="2"/>
  <c r="E176" i="2"/>
  <c r="E176" i="4" s="1"/>
  <c r="K251" i="2"/>
  <c r="K245" i="2"/>
  <c r="H35" i="2"/>
  <c r="H35" i="4" s="1"/>
  <c r="H226" i="2"/>
  <c r="J251" i="2"/>
  <c r="J245" i="2"/>
  <c r="H227" i="2"/>
  <c r="H191" i="2"/>
  <c r="G251" i="2"/>
  <c r="G245" i="2"/>
  <c r="G230" i="2"/>
  <c r="G227" i="2"/>
  <c r="G226" i="2"/>
  <c r="G222" i="2"/>
  <c r="G220" i="2"/>
  <c r="G215" i="2"/>
  <c r="G191" i="2"/>
  <c r="G188" i="2"/>
  <c r="E245" i="2"/>
  <c r="E220" i="2"/>
  <c r="D123" i="2"/>
  <c r="D123" i="4" s="1"/>
  <c r="D35" i="2"/>
  <c r="D35" i="4" s="1"/>
  <c r="D206" i="2"/>
  <c r="D251" i="2"/>
  <c r="D245" i="2"/>
  <c r="D230" i="2"/>
  <c r="D227" i="2"/>
  <c r="D226" i="2"/>
  <c r="D222" i="2"/>
  <c r="D220" i="2"/>
  <c r="D191" i="2"/>
  <c r="E123" i="2"/>
  <c r="E123" i="4" s="1"/>
  <c r="E191" i="2"/>
  <c r="C213" i="2"/>
  <c r="C245" i="2"/>
  <c r="L209" i="2" l="1"/>
  <c r="M203" i="2"/>
  <c r="L213" i="2"/>
  <c r="E209" i="2"/>
  <c r="D209" i="2"/>
  <c r="L206" i="2"/>
  <c r="C208" i="2"/>
  <c r="D211" i="2"/>
  <c r="K209" i="2"/>
  <c r="J204" i="2"/>
  <c r="M202" i="2"/>
  <c r="K214" i="2"/>
  <c r="G208" i="2"/>
  <c r="F214" i="2"/>
  <c r="M213" i="2"/>
  <c r="K206" i="2"/>
  <c r="G212" i="2"/>
  <c r="K204" i="2"/>
  <c r="F205" i="2"/>
  <c r="F209" i="2"/>
  <c r="H208" i="2"/>
  <c r="K202" i="2"/>
  <c r="H214" i="2"/>
  <c r="J209" i="2"/>
  <c r="D188" i="2"/>
  <c r="B187" i="2"/>
  <c r="J206" i="2"/>
  <c r="J203" i="2"/>
  <c r="J229" i="2"/>
  <c r="M227" i="2"/>
  <c r="E226" i="2"/>
  <c r="M229" i="2"/>
  <c r="K226" i="2"/>
  <c r="E227" i="2"/>
  <c r="E229" i="2"/>
  <c r="K35" i="2"/>
  <c r="K35" i="4" s="1"/>
  <c r="J227" i="2"/>
  <c r="L226" i="2"/>
  <c r="G203" i="2"/>
  <c r="M221" i="2"/>
  <c r="E222" i="2"/>
  <c r="K203" i="2"/>
  <c r="K221" i="2"/>
  <c r="K215" i="2"/>
  <c r="G206" i="2"/>
  <c r="H213" i="2"/>
  <c r="G202" i="2"/>
  <c r="K229" i="2"/>
  <c r="M188" i="2"/>
  <c r="B189" i="2"/>
  <c r="F210" i="2"/>
  <c r="F123" i="4"/>
  <c r="M222" i="2"/>
  <c r="F227" i="2"/>
  <c r="G216" i="2"/>
  <c r="K87" i="2"/>
  <c r="K87" i="4" s="1"/>
  <c r="G221" i="2"/>
  <c r="J35" i="2"/>
  <c r="J35" i="4" s="1"/>
  <c r="M226" i="2"/>
  <c r="E35" i="2"/>
  <c r="E35" i="4" s="1"/>
  <c r="L35" i="2"/>
  <c r="L35" i="4" s="1"/>
  <c r="I206" i="2"/>
  <c r="M205" i="2"/>
  <c r="H87" i="2"/>
  <c r="H87" i="4" s="1"/>
  <c r="F215" i="2"/>
  <c r="I227" i="2"/>
  <c r="M208" i="2"/>
  <c r="F203" i="2"/>
  <c r="H211" i="2"/>
  <c r="E205" i="2"/>
  <c r="E203" i="2"/>
  <c r="C60" i="2"/>
  <c r="C60" i="4" s="1"/>
  <c r="F202" i="2"/>
  <c r="E206" i="2"/>
  <c r="E202" i="2"/>
  <c r="C205" i="2"/>
  <c r="E204" i="2"/>
  <c r="F206" i="2"/>
  <c r="J226" i="2"/>
  <c r="J222" i="2"/>
  <c r="J221" i="2"/>
  <c r="C206" i="2"/>
  <c r="C203" i="2"/>
  <c r="F204" i="2"/>
  <c r="G209" i="2"/>
  <c r="K218" i="2"/>
  <c r="I203" i="2"/>
  <c r="J60" i="2"/>
  <c r="J60" i="4" s="1"/>
  <c r="E216" i="2"/>
  <c r="D216" i="2"/>
  <c r="I205" i="2"/>
  <c r="I204" i="2"/>
  <c r="I202" i="2"/>
  <c r="L87" i="2"/>
  <c r="L87" i="4" s="1"/>
  <c r="G87" i="2"/>
  <c r="G87" i="4" s="1"/>
  <c r="F130" i="2"/>
  <c r="F130" i="4" s="1"/>
  <c r="M35" i="2"/>
  <c r="M35" i="4" s="1"/>
  <c r="D218" i="2"/>
  <c r="L202" i="2"/>
  <c r="H203" i="2"/>
  <c r="C216" i="2"/>
  <c r="M204" i="2"/>
  <c r="F60" i="2"/>
  <c r="H202" i="2"/>
  <c r="I87" i="2"/>
  <c r="I87" i="4" s="1"/>
  <c r="L123" i="2"/>
  <c r="L123" i="4" s="1"/>
  <c r="L60" i="2"/>
  <c r="G218" i="2"/>
  <c r="F87" i="2"/>
  <c r="F87" i="4" s="1"/>
  <c r="H60" i="2"/>
  <c r="H228" i="2" s="1"/>
  <c r="G166" i="2"/>
  <c r="G166" i="4" s="1"/>
  <c r="J87" i="2"/>
  <c r="J87" i="4" s="1"/>
  <c r="E93" i="2"/>
  <c r="E93" i="4" s="1"/>
  <c r="G60" i="2"/>
  <c r="L188" i="2"/>
  <c r="K210" i="2"/>
  <c r="C93" i="2"/>
  <c r="C93" i="4" s="1"/>
  <c r="H221" i="2"/>
  <c r="F218" i="2"/>
  <c r="H206" i="2"/>
  <c r="M206" i="2"/>
  <c r="J202" i="2"/>
  <c r="C202" i="2"/>
  <c r="K216" i="2"/>
  <c r="I35" i="2"/>
  <c r="I35" i="4" s="1"/>
  <c r="H204" i="2"/>
  <c r="L204" i="2"/>
  <c r="K130" i="2"/>
  <c r="K130" i="4" s="1"/>
  <c r="H216" i="2"/>
  <c r="D60" i="2"/>
  <c r="D190" i="2" s="1"/>
  <c r="M216" i="2"/>
  <c r="E60" i="2"/>
  <c r="F187" i="2" s="1"/>
  <c r="J205" i="2"/>
  <c r="C210" i="2"/>
  <c r="I221" i="2"/>
  <c r="G204" i="2"/>
  <c r="F216" i="2"/>
  <c r="I214" i="2"/>
  <c r="J123" i="2"/>
  <c r="M93" i="2"/>
  <c r="M93" i="4" s="1"/>
  <c r="D208" i="2"/>
  <c r="F212" i="2"/>
  <c r="I211" i="2"/>
  <c r="C204" i="2"/>
  <c r="I212" i="2"/>
  <c r="F211" i="2"/>
  <c r="G211" i="2"/>
  <c r="I123" i="2"/>
  <c r="I123" i="4" s="1"/>
  <c r="D204" i="2"/>
  <c r="F213" i="2"/>
  <c r="I213" i="2"/>
  <c r="I208" i="2"/>
  <c r="M214" i="2"/>
  <c r="I209" i="2"/>
  <c r="C215" i="2"/>
  <c r="C130" i="2"/>
  <c r="C130" i="4" s="1"/>
  <c r="C218" i="2"/>
  <c r="H205" i="2"/>
  <c r="D213" i="2"/>
  <c r="I188" i="2"/>
  <c r="D212" i="2"/>
  <c r="D214" i="2"/>
  <c r="L208" i="2"/>
  <c r="F188" i="2"/>
  <c r="C209" i="2"/>
  <c r="H209" i="2"/>
  <c r="M210" i="2"/>
  <c r="M215" i="2"/>
  <c r="M130" i="2"/>
  <c r="M130" i="4" s="1"/>
  <c r="E188" i="2"/>
  <c r="F208" i="2"/>
  <c r="K208" i="2"/>
  <c r="K213" i="2"/>
  <c r="E251" i="2"/>
  <c r="J211" i="2"/>
  <c r="J212" i="2"/>
  <c r="H210" i="2"/>
  <c r="H130" i="2"/>
  <c r="H130" i="4" s="1"/>
  <c r="H215" i="2"/>
  <c r="J214" i="2"/>
  <c r="E218" i="2"/>
  <c r="D189" i="2"/>
  <c r="M211" i="2"/>
  <c r="M218" i="2"/>
  <c r="C211" i="2"/>
  <c r="C212" i="2"/>
  <c r="J208" i="2"/>
  <c r="H188" i="2"/>
  <c r="E208" i="2"/>
  <c r="H218" i="2"/>
  <c r="J213" i="2"/>
  <c r="E215" i="2"/>
  <c r="E210" i="2"/>
  <c r="E130" i="2"/>
  <c r="E130" i="4" s="1"/>
  <c r="M212" i="2"/>
  <c r="K211" i="2"/>
  <c r="K212" i="2"/>
  <c r="L211" i="2"/>
  <c r="L212" i="2"/>
  <c r="G213" i="2"/>
  <c r="G214" i="2"/>
  <c r="D210" i="2"/>
  <c r="D215" i="2"/>
  <c r="D130" i="2"/>
  <c r="D130" i="4" s="1"/>
  <c r="L214" i="2"/>
  <c r="C214" i="2"/>
  <c r="H190" i="2" l="1"/>
  <c r="D228" i="2"/>
  <c r="J189" i="2"/>
  <c r="F217" i="2"/>
  <c r="H93" i="2"/>
  <c r="H93" i="4" s="1"/>
  <c r="E217" i="2"/>
  <c r="K93" i="2"/>
  <c r="K93" i="4" s="1"/>
  <c r="E189" i="2"/>
  <c r="E187" i="2"/>
  <c r="C190" i="2"/>
  <c r="D187" i="2"/>
  <c r="K60" i="2"/>
  <c r="E228" i="2"/>
  <c r="K217" i="2"/>
  <c r="I216" i="2"/>
  <c r="J210" i="2"/>
  <c r="J123" i="4"/>
  <c r="C189" i="2"/>
  <c r="C228" i="2"/>
  <c r="H217" i="2"/>
  <c r="C217" i="2"/>
  <c r="C187" i="2"/>
  <c r="J190" i="2"/>
  <c r="J228" i="2"/>
  <c r="E190" i="2"/>
  <c r="E60" i="4"/>
  <c r="H187" i="2"/>
  <c r="H60" i="4"/>
  <c r="H189" i="2"/>
  <c r="I93" i="2"/>
  <c r="I93" i="4" s="1"/>
  <c r="I210" i="2"/>
  <c r="M166" i="2"/>
  <c r="M166" i="4" s="1"/>
  <c r="J216" i="2"/>
  <c r="G187" i="2"/>
  <c r="G60" i="4"/>
  <c r="G190" i="2"/>
  <c r="G228" i="2"/>
  <c r="G189" i="2"/>
  <c r="F93" i="2"/>
  <c r="F93" i="4" s="1"/>
  <c r="M60" i="2"/>
  <c r="M187" i="2" s="1"/>
  <c r="G93" i="2"/>
  <c r="G93" i="4" s="1"/>
  <c r="D217" i="2"/>
  <c r="D60" i="4"/>
  <c r="F60" i="4"/>
  <c r="F228" i="2"/>
  <c r="F189" i="2"/>
  <c r="G217" i="2"/>
  <c r="F190" i="2"/>
  <c r="F166" i="2"/>
  <c r="F166" i="4" s="1"/>
  <c r="L93" i="2"/>
  <c r="L93" i="4" s="1"/>
  <c r="H166" i="2"/>
  <c r="H166" i="4" s="1"/>
  <c r="E166" i="2"/>
  <c r="E166" i="4" s="1"/>
  <c r="J215" i="2"/>
  <c r="K187" i="2"/>
  <c r="K60" i="4"/>
  <c r="K228" i="2"/>
  <c r="J130" i="2"/>
  <c r="J130" i="4" s="1"/>
  <c r="K166" i="2"/>
  <c r="K166" i="4" s="1"/>
  <c r="J93" i="2"/>
  <c r="J93" i="4" s="1"/>
  <c r="L60" i="4"/>
  <c r="L189" i="2"/>
  <c r="L190" i="2"/>
  <c r="L228" i="2"/>
  <c r="M217" i="2"/>
  <c r="D166" i="2"/>
  <c r="D166" i="4" s="1"/>
  <c r="I215" i="2"/>
  <c r="C166" i="2"/>
  <c r="C166" i="4" s="1"/>
  <c r="J218" i="2"/>
  <c r="I130" i="2"/>
  <c r="I130" i="4" s="1"/>
  <c r="I60" i="2"/>
  <c r="G219" i="2"/>
  <c r="L130" i="2"/>
  <c r="L130" i="4" s="1"/>
  <c r="L215" i="2"/>
  <c r="L210" i="2"/>
  <c r="L216" i="2"/>
  <c r="L218" i="2"/>
  <c r="I218" i="2"/>
  <c r="E211" i="2"/>
  <c r="E212" i="2"/>
  <c r="E214" i="2"/>
  <c r="E213" i="2"/>
  <c r="K189" i="2" l="1"/>
  <c r="L217" i="2"/>
  <c r="K190" i="2"/>
  <c r="L187" i="2"/>
  <c r="I166" i="2"/>
  <c r="I166" i="4" s="1"/>
  <c r="H219" i="2"/>
  <c r="C219" i="2"/>
  <c r="M189" i="2"/>
  <c r="M60" i="4"/>
  <c r="M228" i="2"/>
  <c r="M190" i="2"/>
  <c r="M219" i="2"/>
  <c r="F219" i="2"/>
  <c r="K219" i="2"/>
  <c r="J166" i="2"/>
  <c r="J166" i="4" s="1"/>
  <c r="D219" i="2"/>
  <c r="L166" i="2"/>
  <c r="L166" i="4" s="1"/>
  <c r="I228" i="2"/>
  <c r="I60" i="4"/>
  <c r="I187" i="2"/>
  <c r="J187" i="2"/>
  <c r="I217" i="2"/>
  <c r="J217" i="2"/>
  <c r="I190" i="2"/>
  <c r="I189" i="2"/>
  <c r="E219" i="2"/>
  <c r="L219" i="2" l="1"/>
  <c r="J219" i="2"/>
  <c r="I219" i="2"/>
  <c r="L270" i="1" l="1"/>
  <c r="K270" i="1"/>
  <c r="E270" i="1"/>
  <c r="M270" i="1"/>
  <c r="J270" i="1"/>
  <c r="H270" i="1"/>
  <c r="F270" i="1"/>
  <c r="D270" i="1"/>
  <c r="G270" i="1"/>
  <c r="C270" i="1"/>
  <c r="M264" i="1"/>
  <c r="J264" i="1"/>
  <c r="G264" i="1"/>
  <c r="L264" i="1"/>
  <c r="I264" i="1"/>
  <c r="F264" i="1"/>
  <c r="E264" i="1"/>
  <c r="D264" i="1"/>
  <c r="K264" i="1"/>
  <c r="H264" i="1"/>
  <c r="C264" i="1"/>
  <c r="H258" i="1"/>
  <c r="M258" i="1"/>
  <c r="G258" i="1"/>
  <c r="D258" i="1"/>
  <c r="L258" i="1"/>
  <c r="J258" i="1"/>
  <c r="F258" i="1"/>
  <c r="C258" i="1"/>
  <c r="I258" i="1"/>
  <c r="E258" i="1"/>
  <c r="M253" i="1"/>
  <c r="M253" i="4" s="1"/>
  <c r="L253" i="1"/>
  <c r="L253" i="4" s="1"/>
  <c r="K253" i="1"/>
  <c r="K253" i="4" s="1"/>
  <c r="J253" i="1"/>
  <c r="J253" i="4" s="1"/>
  <c r="I253" i="1"/>
  <c r="I253" i="4" s="1"/>
  <c r="H253" i="1"/>
  <c r="H253" i="4" s="1"/>
  <c r="G253" i="1"/>
  <c r="G253" i="4" s="1"/>
  <c r="F253" i="1"/>
  <c r="F253" i="4" s="1"/>
  <c r="E253" i="1"/>
  <c r="E253" i="4" s="1"/>
  <c r="D253" i="1"/>
  <c r="D253" i="4" s="1"/>
  <c r="C253" i="1"/>
  <c r="C253" i="4" s="1"/>
  <c r="M248" i="1"/>
  <c r="M248" i="4" s="1"/>
  <c r="L248" i="1"/>
  <c r="L248" i="4" s="1"/>
  <c r="K248" i="1"/>
  <c r="K248" i="4" s="1"/>
  <c r="J248" i="1"/>
  <c r="J248" i="4" s="1"/>
  <c r="I248" i="1"/>
  <c r="I248" i="4" s="1"/>
  <c r="H248" i="1"/>
  <c r="H248" i="4" s="1"/>
  <c r="G248" i="1"/>
  <c r="G248" i="4" s="1"/>
  <c r="F248" i="1"/>
  <c r="F248" i="4" s="1"/>
  <c r="E248" i="1"/>
  <c r="E248" i="4" s="1"/>
  <c r="D248" i="1"/>
  <c r="D248" i="4" s="1"/>
  <c r="C248" i="1"/>
  <c r="C248" i="4" s="1"/>
  <c r="M247" i="1"/>
  <c r="M247" i="4" s="1"/>
  <c r="L247" i="1"/>
  <c r="L247" i="4" s="1"/>
  <c r="K247" i="1"/>
  <c r="K247" i="4" s="1"/>
  <c r="J247" i="1"/>
  <c r="J247" i="4" s="1"/>
  <c r="I247" i="1"/>
  <c r="I247" i="4" s="1"/>
  <c r="H247" i="1"/>
  <c r="H247" i="4" s="1"/>
  <c r="G247" i="1"/>
  <c r="G247" i="4" s="1"/>
  <c r="F247" i="1"/>
  <c r="F247" i="4" s="1"/>
  <c r="E247" i="1"/>
  <c r="E247" i="4" s="1"/>
  <c r="D247" i="1"/>
  <c r="D247" i="4" s="1"/>
  <c r="C247" i="1"/>
  <c r="C247" i="4" s="1"/>
  <c r="M246" i="1"/>
  <c r="M246" i="4" s="1"/>
  <c r="L246" i="1"/>
  <c r="L246" i="4" s="1"/>
  <c r="K246" i="1"/>
  <c r="K246" i="4" s="1"/>
  <c r="J246" i="1"/>
  <c r="J246" i="4" s="1"/>
  <c r="I246" i="1"/>
  <c r="I246" i="4" s="1"/>
  <c r="H246" i="1"/>
  <c r="H246" i="4" s="1"/>
  <c r="G246" i="1"/>
  <c r="G246" i="4" s="1"/>
  <c r="F246" i="1"/>
  <c r="F246" i="4" s="1"/>
  <c r="E246" i="1"/>
  <c r="E246" i="4" s="1"/>
  <c r="D246" i="1"/>
  <c r="D246" i="4" s="1"/>
  <c r="C246" i="1"/>
  <c r="C246" i="4" s="1"/>
  <c r="M225" i="1"/>
  <c r="M225" i="4" s="1"/>
  <c r="L225" i="1"/>
  <c r="L225" i="4" s="1"/>
  <c r="I225" i="1"/>
  <c r="I225" i="4" s="1"/>
  <c r="H225" i="1"/>
  <c r="H225" i="4" s="1"/>
  <c r="G225" i="1"/>
  <c r="G225" i="4" s="1"/>
  <c r="F225" i="1"/>
  <c r="F225" i="4" s="1"/>
  <c r="E225" i="1"/>
  <c r="E225" i="4" s="1"/>
  <c r="D225" i="1"/>
  <c r="D225" i="4" s="1"/>
  <c r="C225" i="1"/>
  <c r="C225" i="4" s="1"/>
  <c r="M224" i="1"/>
  <c r="M224" i="4" s="1"/>
  <c r="L224" i="1"/>
  <c r="L224" i="4" s="1"/>
  <c r="K224" i="1"/>
  <c r="K224" i="4" s="1"/>
  <c r="H224" i="1"/>
  <c r="H224" i="4" s="1"/>
  <c r="G224" i="1"/>
  <c r="G224" i="4" s="1"/>
  <c r="F224" i="1"/>
  <c r="F224" i="4" s="1"/>
  <c r="E224" i="1"/>
  <c r="E224" i="4" s="1"/>
  <c r="D224" i="1"/>
  <c r="D224" i="4" s="1"/>
  <c r="C224" i="1"/>
  <c r="C224" i="4" s="1"/>
  <c r="M223" i="1"/>
  <c r="M223" i="4" s="1"/>
  <c r="L223" i="1"/>
  <c r="L223" i="4" s="1"/>
  <c r="K223" i="1"/>
  <c r="K223" i="4" s="1"/>
  <c r="J223" i="1"/>
  <c r="J223" i="4" s="1"/>
  <c r="I223" i="1"/>
  <c r="I223" i="4" s="1"/>
  <c r="H223" i="1"/>
  <c r="H223" i="4" s="1"/>
  <c r="G223" i="1"/>
  <c r="G223" i="4" s="1"/>
  <c r="F223" i="1"/>
  <c r="F223" i="4" s="1"/>
  <c r="E223" i="1"/>
  <c r="E223" i="4" s="1"/>
  <c r="D223" i="1"/>
  <c r="D223" i="4" s="1"/>
  <c r="C223" i="1"/>
  <c r="C223" i="4" s="1"/>
  <c r="F252" i="1" l="1"/>
  <c r="F252" i="4" s="1"/>
  <c r="H252" i="1"/>
  <c r="H252" i="4" s="1"/>
  <c r="J254" i="1"/>
  <c r="J254" i="4" s="1"/>
  <c r="C269" i="1"/>
  <c r="J252" i="1"/>
  <c r="J252" i="4" s="1"/>
  <c r="L254" i="1"/>
  <c r="L254" i="4" s="1"/>
  <c r="K252" i="1"/>
  <c r="K252" i="4" s="1"/>
  <c r="M254" i="1"/>
  <c r="M254" i="4" s="1"/>
  <c r="I254" i="1"/>
  <c r="I254" i="4" s="1"/>
  <c r="D269" i="1"/>
  <c r="H254" i="1"/>
  <c r="H254" i="4" s="1"/>
  <c r="G252" i="1"/>
  <c r="G252" i="4" s="1"/>
  <c r="L252" i="1"/>
  <c r="L252" i="4" s="1"/>
  <c r="D254" i="1"/>
  <c r="D254" i="4" s="1"/>
  <c r="C257" i="1"/>
  <c r="C254" i="1"/>
  <c r="C254" i="4" s="1"/>
  <c r="C252" i="1"/>
  <c r="C252" i="4" s="1"/>
  <c r="F257" i="1"/>
  <c r="G205" i="1" s="1"/>
  <c r="G205" i="4" s="1"/>
  <c r="D252" i="1"/>
  <c r="D252" i="4" s="1"/>
  <c r="F254" i="1"/>
  <c r="F254" i="4" s="1"/>
  <c r="E269" i="1"/>
  <c r="E254" i="1"/>
  <c r="E254" i="4" s="1"/>
  <c r="E252" i="1"/>
  <c r="E252" i="4" s="1"/>
  <c r="G254" i="1"/>
  <c r="G254" i="4" s="1"/>
  <c r="G245" i="1"/>
  <c r="G245" i="4" s="1"/>
  <c r="I245" i="1"/>
  <c r="I245" i="4" s="1"/>
  <c r="G257" i="1"/>
  <c r="J245" i="1"/>
  <c r="J245" i="4" s="1"/>
  <c r="K245" i="1"/>
  <c r="K245" i="4" s="1"/>
  <c r="F245" i="1"/>
  <c r="F245" i="4" s="1"/>
  <c r="D257" i="1"/>
  <c r="H245" i="1"/>
  <c r="H245" i="4" s="1"/>
  <c r="M245" i="1"/>
  <c r="M245" i="4" s="1"/>
  <c r="L245" i="1"/>
  <c r="L245" i="4" s="1"/>
  <c r="H257" i="1"/>
  <c r="D245" i="1"/>
  <c r="D245" i="4" s="1"/>
  <c r="J269" i="1"/>
  <c r="M269" i="1"/>
  <c r="L257" i="1"/>
  <c r="M257" i="1"/>
  <c r="H269" i="1"/>
  <c r="J257" i="1"/>
  <c r="E257" i="1"/>
  <c r="I257" i="1"/>
  <c r="L269" i="1"/>
  <c r="F269" i="1"/>
  <c r="K269" i="1"/>
  <c r="K258" i="1"/>
  <c r="I270" i="1"/>
  <c r="C245" i="1"/>
  <c r="C245" i="4" s="1"/>
  <c r="I252" i="1"/>
  <c r="I252" i="4" s="1"/>
  <c r="K254" i="1"/>
  <c r="K254" i="4" s="1"/>
  <c r="E245" i="1"/>
  <c r="E245" i="4" s="1"/>
  <c r="I224" i="1"/>
  <c r="I224" i="4" s="1"/>
  <c r="J225" i="1"/>
  <c r="J225" i="4" s="1"/>
  <c r="J224" i="1"/>
  <c r="J224" i="4" s="1"/>
  <c r="K225" i="1"/>
  <c r="K225" i="4" s="1"/>
  <c r="G269" i="1"/>
  <c r="M252" i="1"/>
  <c r="M252" i="4" s="1"/>
  <c r="G251" i="1" l="1"/>
  <c r="G251" i="4" s="1"/>
  <c r="H251" i="1"/>
  <c r="H251" i="4" s="1"/>
  <c r="D251" i="1"/>
  <c r="D251" i="4" s="1"/>
  <c r="F251" i="1"/>
  <c r="F251" i="4" s="1"/>
  <c r="N202" i="1"/>
  <c r="N203" i="1"/>
  <c r="N206" i="1"/>
  <c r="N204" i="1"/>
  <c r="N205" i="1"/>
  <c r="J251" i="1"/>
  <c r="J251" i="4" s="1"/>
  <c r="C251" i="1"/>
  <c r="C251" i="4" s="1"/>
  <c r="C205" i="1"/>
  <c r="C205" i="4" s="1"/>
  <c r="K251" i="1"/>
  <c r="K251" i="4" s="1"/>
  <c r="I251" i="1"/>
  <c r="I251" i="4" s="1"/>
  <c r="F205" i="1"/>
  <c r="F205" i="4" s="1"/>
  <c r="K257" i="1"/>
  <c r="K204" i="1" s="1"/>
  <c r="K204" i="4" s="1"/>
  <c r="M205" i="1"/>
  <c r="M205" i="4" s="1"/>
  <c r="L251" i="1"/>
  <c r="L251" i="4" s="1"/>
  <c r="G203" i="1"/>
  <c r="G203" i="4" s="1"/>
  <c r="E251" i="1"/>
  <c r="E251" i="4" s="1"/>
  <c r="G202" i="1"/>
  <c r="G202" i="4" s="1"/>
  <c r="I205" i="1"/>
  <c r="I205" i="4" s="1"/>
  <c r="G204" i="1"/>
  <c r="G204" i="4" s="1"/>
  <c r="I203" i="1"/>
  <c r="I203" i="4" s="1"/>
  <c r="F204" i="1"/>
  <c r="F204" i="4" s="1"/>
  <c r="H206" i="1"/>
  <c r="H206" i="4" s="1"/>
  <c r="H204" i="1"/>
  <c r="H204" i="4" s="1"/>
  <c r="J203" i="1"/>
  <c r="J203" i="4" s="1"/>
  <c r="G206" i="1"/>
  <c r="G206" i="4" s="1"/>
  <c r="I202" i="1"/>
  <c r="I202" i="4" s="1"/>
  <c r="M204" i="1"/>
  <c r="M204" i="4" s="1"/>
  <c r="H203" i="1"/>
  <c r="H203" i="4" s="1"/>
  <c r="H205" i="1"/>
  <c r="H205" i="4" s="1"/>
  <c r="M206" i="1"/>
  <c r="M206" i="4" s="1"/>
  <c r="H202" i="1"/>
  <c r="H202" i="4" s="1"/>
  <c r="M203" i="1"/>
  <c r="M203" i="4" s="1"/>
  <c r="J205" i="1"/>
  <c r="J205" i="4" s="1"/>
  <c r="E205" i="1"/>
  <c r="E205" i="4" s="1"/>
  <c r="K206" i="1"/>
  <c r="K206" i="4" s="1"/>
  <c r="I204" i="1"/>
  <c r="I204" i="4" s="1"/>
  <c r="I269" i="1"/>
  <c r="J202" i="1"/>
  <c r="J202" i="4" s="1"/>
  <c r="F203" i="1"/>
  <c r="F203" i="4" s="1"/>
  <c r="F202" i="1"/>
  <c r="F202" i="4" s="1"/>
  <c r="F206" i="1"/>
  <c r="F206" i="4" s="1"/>
  <c r="L204" i="1"/>
  <c r="L204" i="4" s="1"/>
  <c r="L202" i="1"/>
  <c r="L202" i="4" s="1"/>
  <c r="J206" i="1"/>
  <c r="J206" i="4" s="1"/>
  <c r="J204" i="1"/>
  <c r="J204" i="4" s="1"/>
  <c r="M202" i="1"/>
  <c r="M202" i="4" s="1"/>
  <c r="M251" i="1"/>
  <c r="M251" i="4" s="1"/>
  <c r="E206" i="1"/>
  <c r="E206" i="4" s="1"/>
  <c r="E204" i="1"/>
  <c r="E204" i="4" s="1"/>
  <c r="E203" i="1"/>
  <c r="E203" i="4" s="1"/>
  <c r="E202" i="1"/>
  <c r="E202" i="4" s="1"/>
  <c r="D206" i="1"/>
  <c r="D206" i="4" s="1"/>
  <c r="D204" i="1"/>
  <c r="D204" i="4" s="1"/>
  <c r="D203" i="1"/>
  <c r="D203" i="4" s="1"/>
  <c r="D202" i="1"/>
  <c r="D202" i="4" s="1"/>
  <c r="C204" i="1"/>
  <c r="C204" i="4" s="1"/>
  <c r="C202" i="1"/>
  <c r="C202" i="4" s="1"/>
  <c r="C206" i="1"/>
  <c r="C206" i="4" s="1"/>
  <c r="C203" i="1"/>
  <c r="C203" i="4" s="1"/>
  <c r="D205" i="1"/>
  <c r="D205" i="4" s="1"/>
  <c r="L203" i="1" l="1"/>
  <c r="L203" i="4" s="1"/>
  <c r="L206" i="1"/>
  <c r="L206" i="4" s="1"/>
  <c r="K203" i="1"/>
  <c r="K203" i="4" s="1"/>
  <c r="K202" i="1"/>
  <c r="K202" i="4" s="1"/>
  <c r="L205" i="1"/>
  <c r="L205" i="4" s="1"/>
  <c r="I206" i="1"/>
  <c r="I206" i="4" s="1"/>
  <c r="K205" i="1"/>
  <c r="K205" i="4" s="1"/>
  <c r="E220" i="1" l="1"/>
  <c r="E220" i="4" s="1"/>
  <c r="E230" i="1"/>
  <c r="E230" i="4" s="1"/>
  <c r="K190" i="1" l="1"/>
  <c r="K190" i="4" s="1"/>
  <c r="J220" i="1"/>
  <c r="J220" i="4" s="1"/>
  <c r="L190" i="1"/>
  <c r="L190" i="4" s="1"/>
  <c r="E187" i="1"/>
  <c r="E187" i="4" s="1"/>
  <c r="E190" i="1"/>
  <c r="E190" i="4" s="1"/>
  <c r="H220" i="1"/>
  <c r="H220" i="4" s="1"/>
  <c r="D220" i="1"/>
  <c r="D220" i="4" s="1"/>
  <c r="F220" i="1"/>
  <c r="F220" i="4" s="1"/>
  <c r="G226" i="1"/>
  <c r="G226" i="4" s="1"/>
  <c r="G221" i="1"/>
  <c r="G221" i="4" s="1"/>
  <c r="E221" i="1"/>
  <c r="E221" i="4" s="1"/>
  <c r="E226" i="1"/>
  <c r="E226" i="4" s="1"/>
  <c r="E222" i="1"/>
  <c r="E222" i="4" s="1"/>
  <c r="E211" i="1"/>
  <c r="E211" i="4" s="1"/>
  <c r="E229" i="1"/>
  <c r="E229" i="4" s="1"/>
  <c r="H230" i="1"/>
  <c r="H230" i="4" s="1"/>
  <c r="L230" i="1"/>
  <c r="L230" i="4" s="1"/>
  <c r="E214" i="1" l="1"/>
  <c r="E214" i="4" s="1"/>
  <c r="I226" i="1"/>
  <c r="I226" i="4" s="1"/>
  <c r="I221" i="1"/>
  <c r="I221" i="4" s="1"/>
  <c r="G222" i="1"/>
  <c r="G222" i="4" s="1"/>
  <c r="I222" i="1"/>
  <c r="I222" i="4" s="1"/>
  <c r="D187" i="1"/>
  <c r="D187" i="4" s="1"/>
  <c r="H187" i="1"/>
  <c r="H187" i="4" s="1"/>
  <c r="E212" i="1"/>
  <c r="E212" i="4" s="1"/>
  <c r="L220" i="1"/>
  <c r="L220" i="4" s="1"/>
  <c r="J190" i="1"/>
  <c r="J190" i="4" s="1"/>
  <c r="M220" i="1"/>
  <c r="M220" i="4" s="1"/>
  <c r="G220" i="1"/>
  <c r="G220" i="4" s="1"/>
  <c r="F187" i="1"/>
  <c r="F187" i="4" s="1"/>
  <c r="D190" i="1"/>
  <c r="D190" i="4" s="1"/>
  <c r="J187" i="1"/>
  <c r="J187" i="4" s="1"/>
  <c r="G190" i="1"/>
  <c r="G190" i="4" s="1"/>
  <c r="H190" i="1"/>
  <c r="H190" i="4" s="1"/>
  <c r="K220" i="1"/>
  <c r="K220" i="4" s="1"/>
  <c r="E209" i="1"/>
  <c r="E209" i="4" s="1"/>
  <c r="C220" i="1"/>
  <c r="C220" i="4" s="1"/>
  <c r="H229" i="1"/>
  <c r="H229" i="4" s="1"/>
  <c r="I220" i="1"/>
  <c r="I220" i="4" s="1"/>
  <c r="C190" i="1"/>
  <c r="I190" i="1"/>
  <c r="I190" i="4" s="1"/>
  <c r="M190" i="1"/>
  <c r="M190" i="4" s="1"/>
  <c r="E208" i="1"/>
  <c r="E208" i="4" s="1"/>
  <c r="F190" i="1"/>
  <c r="F190" i="4" s="1"/>
  <c r="E213" i="1"/>
  <c r="E213" i="4" s="1"/>
  <c r="I229" i="1"/>
  <c r="I229" i="4" s="1"/>
  <c r="I230" i="1"/>
  <c r="I230" i="4" s="1"/>
  <c r="C230" i="1"/>
  <c r="C230" i="4" s="1"/>
  <c r="G229" i="1"/>
  <c r="G229" i="4" s="1"/>
  <c r="G230" i="1"/>
  <c r="G230" i="4" s="1"/>
  <c r="I212" i="1"/>
  <c r="I212" i="4" s="1"/>
  <c r="I209" i="1"/>
  <c r="I209" i="4" s="1"/>
  <c r="I213" i="1"/>
  <c r="I213" i="4" s="1"/>
  <c r="K229" i="1"/>
  <c r="K229" i="4" s="1"/>
  <c r="K230" i="1"/>
  <c r="K230" i="4" s="1"/>
  <c r="D226" i="1"/>
  <c r="D226" i="4" s="1"/>
  <c r="D222" i="1"/>
  <c r="D222" i="4" s="1"/>
  <c r="D229" i="1"/>
  <c r="D229" i="4" s="1"/>
  <c r="D230" i="1"/>
  <c r="D230" i="4" s="1"/>
  <c r="F230" i="1"/>
  <c r="F230" i="4" s="1"/>
  <c r="K222" i="1"/>
  <c r="K222" i="4" s="1"/>
  <c r="K226" i="1"/>
  <c r="K226" i="4" s="1"/>
  <c r="K221" i="1"/>
  <c r="K221" i="4" s="1"/>
  <c r="J230" i="1"/>
  <c r="J230" i="4" s="1"/>
  <c r="H211" i="1"/>
  <c r="H211" i="4" s="1"/>
  <c r="H212" i="1"/>
  <c r="H212" i="4" s="1"/>
  <c r="H213" i="1"/>
  <c r="H213" i="4" s="1"/>
  <c r="H214" i="1"/>
  <c r="H214" i="4" s="1"/>
  <c r="H208" i="1"/>
  <c r="H208" i="4" s="1"/>
  <c r="D212" i="1"/>
  <c r="D212" i="4" s="1"/>
  <c r="D208" i="1"/>
  <c r="D208" i="4" s="1"/>
  <c r="D214" i="1"/>
  <c r="D214" i="4" s="1"/>
  <c r="D211" i="1"/>
  <c r="D211" i="4" s="1"/>
  <c r="D213" i="1"/>
  <c r="D213" i="4" s="1"/>
  <c r="D209" i="1"/>
  <c r="D209" i="4" s="1"/>
  <c r="L222" i="1"/>
  <c r="L222" i="4" s="1"/>
  <c r="H226" i="1"/>
  <c r="H226" i="4" s="1"/>
  <c r="H222" i="1"/>
  <c r="H222" i="4" s="1"/>
  <c r="M222" i="1"/>
  <c r="M222" i="4" s="1"/>
  <c r="M230" i="1"/>
  <c r="M230" i="4" s="1"/>
  <c r="E228" i="1"/>
  <c r="E228" i="4" s="1"/>
  <c r="E188" i="1"/>
  <c r="E188" i="4" s="1"/>
  <c r="E189" i="1"/>
  <c r="E189" i="4" s="1"/>
  <c r="H221" i="1" l="1"/>
  <c r="H221" i="4" s="1"/>
  <c r="H227" i="1"/>
  <c r="H227" i="4" s="1"/>
  <c r="M229" i="1"/>
  <c r="M229" i="4" s="1"/>
  <c r="M227" i="1"/>
  <c r="M227" i="4" s="1"/>
  <c r="M221" i="1"/>
  <c r="M221" i="4" s="1"/>
  <c r="M226" i="1"/>
  <c r="M226" i="4" s="1"/>
  <c r="H209" i="1"/>
  <c r="H209" i="4" s="1"/>
  <c r="I188" i="1"/>
  <c r="I188" i="4" s="1"/>
  <c r="L221" i="1"/>
  <c r="L221" i="4" s="1"/>
  <c r="I189" i="1"/>
  <c r="I189" i="4" s="1"/>
  <c r="L229" i="1"/>
  <c r="L229" i="4" s="1"/>
  <c r="L226" i="1"/>
  <c r="L226" i="4" s="1"/>
  <c r="L227" i="1"/>
  <c r="L227" i="4" s="1"/>
  <c r="I214" i="1"/>
  <c r="I214" i="4" s="1"/>
  <c r="C229" i="1"/>
  <c r="C229" i="4" s="1"/>
  <c r="I211" i="1"/>
  <c r="I211" i="4" s="1"/>
  <c r="E227" i="1"/>
  <c r="E227" i="4" s="1"/>
  <c r="K187" i="1"/>
  <c r="K187" i="4" s="1"/>
  <c r="L187" i="1"/>
  <c r="L187" i="4" s="1"/>
  <c r="C187" i="1"/>
  <c r="J229" i="1"/>
  <c r="J229" i="4" s="1"/>
  <c r="I208" i="1"/>
  <c r="I208" i="4" s="1"/>
  <c r="M187" i="1"/>
  <c r="M187" i="4" s="1"/>
  <c r="C222" i="1"/>
  <c r="C222" i="4" s="1"/>
  <c r="I187" i="1"/>
  <c r="I187" i="4" s="1"/>
  <c r="I228" i="1"/>
  <c r="I228" i="4" s="1"/>
  <c r="D227" i="1"/>
  <c r="D227" i="4" s="1"/>
  <c r="C227" i="1"/>
  <c r="C227" i="4" s="1"/>
  <c r="I227" i="1"/>
  <c r="I227" i="4" s="1"/>
  <c r="C226" i="1"/>
  <c r="C226" i="4" s="1"/>
  <c r="G187" i="1"/>
  <c r="G187" i="4" s="1"/>
  <c r="D221" i="1"/>
  <c r="D221" i="4" s="1"/>
  <c r="C221" i="1"/>
  <c r="C221" i="4" s="1"/>
  <c r="F209" i="1"/>
  <c r="F209" i="4" s="1"/>
  <c r="F214" i="1"/>
  <c r="F214" i="4" s="1"/>
  <c r="F211" i="1"/>
  <c r="F211" i="4" s="1"/>
  <c r="F212" i="1"/>
  <c r="F212" i="4" s="1"/>
  <c r="F208" i="1"/>
  <c r="F208" i="4" s="1"/>
  <c r="F213" i="1"/>
  <c r="F213" i="4" s="1"/>
  <c r="C214" i="1"/>
  <c r="C214" i="4" s="1"/>
  <c r="C211" i="1"/>
  <c r="C211" i="4" s="1"/>
  <c r="C213" i="1"/>
  <c r="C213" i="4" s="1"/>
  <c r="C212" i="1"/>
  <c r="C212" i="4" s="1"/>
  <c r="C209" i="1"/>
  <c r="C209" i="4" s="1"/>
  <c r="C208" i="1"/>
  <c r="C208" i="4" s="1"/>
  <c r="M208" i="1"/>
  <c r="M208" i="4" s="1"/>
  <c r="M213" i="1"/>
  <c r="M213" i="4" s="1"/>
  <c r="M209" i="1"/>
  <c r="M209" i="4" s="1"/>
  <c r="M212" i="1"/>
  <c r="M212" i="4" s="1"/>
  <c r="M211" i="1"/>
  <c r="M211" i="4" s="1"/>
  <c r="M214" i="1"/>
  <c r="M214" i="4" s="1"/>
  <c r="J222" i="1"/>
  <c r="J222" i="4" s="1"/>
  <c r="J221" i="1"/>
  <c r="J221" i="4" s="1"/>
  <c r="J226" i="1"/>
  <c r="J226" i="4" s="1"/>
  <c r="J227" i="1"/>
  <c r="J227" i="4" s="1"/>
  <c r="K227" i="1"/>
  <c r="K227" i="4" s="1"/>
  <c r="F221" i="1"/>
  <c r="F221" i="4" s="1"/>
  <c r="F226" i="1"/>
  <c r="F226" i="4" s="1"/>
  <c r="F227" i="1"/>
  <c r="F227" i="4" s="1"/>
  <c r="F222" i="1"/>
  <c r="F222" i="4" s="1"/>
  <c r="G227" i="1"/>
  <c r="G227" i="4" s="1"/>
  <c r="L213" i="1"/>
  <c r="L213" i="4" s="1"/>
  <c r="L214" i="1"/>
  <c r="L214" i="4" s="1"/>
  <c r="L211" i="1"/>
  <c r="L211" i="4" s="1"/>
  <c r="L208" i="1"/>
  <c r="L208" i="4" s="1"/>
  <c r="L209" i="1"/>
  <c r="L209" i="4" s="1"/>
  <c r="L212" i="1"/>
  <c r="L212" i="4" s="1"/>
  <c r="F229" i="1"/>
  <c r="F229" i="4" s="1"/>
  <c r="K209" i="1"/>
  <c r="K209" i="4" s="1"/>
  <c r="K208" i="1"/>
  <c r="K208" i="4" s="1"/>
  <c r="K212" i="1"/>
  <c r="K212" i="4" s="1"/>
  <c r="K214" i="1"/>
  <c r="K214" i="4" s="1"/>
  <c r="K213" i="1"/>
  <c r="K213" i="4" s="1"/>
  <c r="K211" i="1"/>
  <c r="K211" i="4" s="1"/>
  <c r="G209" i="1"/>
  <c r="G209" i="4" s="1"/>
  <c r="G208" i="1"/>
  <c r="G208" i="4" s="1"/>
  <c r="G211" i="1"/>
  <c r="G211" i="4" s="1"/>
  <c r="G212" i="1"/>
  <c r="G212" i="4" s="1"/>
  <c r="G214" i="1"/>
  <c r="G214" i="4" s="1"/>
  <c r="G213" i="1"/>
  <c r="G213" i="4" s="1"/>
  <c r="J209" i="1"/>
  <c r="J209" i="4" s="1"/>
  <c r="J208" i="1"/>
  <c r="J208" i="4" s="1"/>
  <c r="J213" i="1"/>
  <c r="J213" i="4" s="1"/>
  <c r="J214" i="1"/>
  <c r="J214" i="4" s="1"/>
  <c r="J212" i="1"/>
  <c r="J212" i="4" s="1"/>
  <c r="J211" i="1"/>
  <c r="J211" i="4" s="1"/>
  <c r="L186" i="1"/>
  <c r="L186" i="4" s="1"/>
  <c r="L217" i="1"/>
  <c r="L217" i="4" s="1"/>
  <c r="K228" i="1"/>
  <c r="K228" i="4" s="1"/>
  <c r="K188" i="1"/>
  <c r="K188" i="4" s="1"/>
  <c r="K189" i="1"/>
  <c r="K189" i="4" s="1"/>
  <c r="M217" i="1"/>
  <c r="M217" i="4" s="1"/>
  <c r="M186" i="1"/>
  <c r="M186" i="4" s="1"/>
  <c r="L188" i="1"/>
  <c r="L188" i="4" s="1"/>
  <c r="L189" i="1"/>
  <c r="L189" i="4" s="1"/>
  <c r="L228" i="1"/>
  <c r="L228" i="4" s="1"/>
  <c r="M188" i="1"/>
  <c r="M188" i="4" s="1"/>
  <c r="M189" i="1"/>
  <c r="M189" i="4" s="1"/>
  <c r="M228" i="1"/>
  <c r="M228" i="4" s="1"/>
  <c r="D188" i="1"/>
  <c r="D188" i="4" s="1"/>
  <c r="D189" i="1"/>
  <c r="D189" i="4" s="1"/>
  <c r="D228" i="1"/>
  <c r="D228" i="4" s="1"/>
  <c r="E186" i="1"/>
  <c r="E186" i="4" s="1"/>
  <c r="E217" i="1"/>
  <c r="E217" i="4" s="1"/>
  <c r="H228" i="1"/>
  <c r="H228" i="4" s="1"/>
  <c r="I186" i="1"/>
  <c r="I186" i="4" s="1"/>
  <c r="H188" i="1"/>
  <c r="H188" i="4" s="1"/>
  <c r="H189" i="1"/>
  <c r="H189" i="4" s="1"/>
  <c r="C186" i="1"/>
  <c r="C188" i="1"/>
  <c r="C228" i="1"/>
  <c r="C228" i="4" s="1"/>
  <c r="G228" i="1"/>
  <c r="G228" i="4" s="1"/>
  <c r="H186" i="1"/>
  <c r="H186" i="4" s="1"/>
  <c r="H217" i="1"/>
  <c r="H217" i="4" s="1"/>
  <c r="G188" i="1"/>
  <c r="G188" i="4" s="1"/>
  <c r="G189" i="1"/>
  <c r="G189" i="4" s="1"/>
  <c r="D217" i="1" l="1"/>
  <c r="D217" i="4" s="1"/>
  <c r="D186" i="1"/>
  <c r="D186" i="4" s="1"/>
  <c r="C189" i="1"/>
  <c r="I217" i="1"/>
  <c r="I217" i="4" s="1"/>
  <c r="C217" i="1"/>
  <c r="C217" i="4" s="1"/>
  <c r="D216" i="1" l="1"/>
  <c r="D216" i="4" s="1"/>
  <c r="D218" i="1"/>
  <c r="D218" i="4" s="1"/>
  <c r="I218" i="1"/>
  <c r="I218" i="4" s="1"/>
  <c r="I215" i="1"/>
  <c r="I215" i="4" s="1"/>
  <c r="I210" i="1"/>
  <c r="I210" i="4" s="1"/>
  <c r="D215" i="1"/>
  <c r="D215" i="4" s="1"/>
  <c r="D210" i="1"/>
  <c r="D210" i="4" s="1"/>
  <c r="I216" i="1"/>
  <c r="I216" i="4" s="1"/>
  <c r="J216" i="1"/>
  <c r="J216" i="4" s="1"/>
  <c r="J218" i="1"/>
  <c r="J218" i="4" s="1"/>
  <c r="J215" i="1"/>
  <c r="J215" i="4" s="1"/>
  <c r="J210" i="1"/>
  <c r="J210" i="4" s="1"/>
  <c r="K210" i="1"/>
  <c r="K210" i="4" s="1"/>
  <c r="K215" i="1"/>
  <c r="K215" i="4" s="1"/>
  <c r="K216" i="1"/>
  <c r="K216" i="4" s="1"/>
  <c r="K218" i="1"/>
  <c r="K218" i="4" s="1"/>
  <c r="C210" i="1"/>
  <c r="C210" i="4" s="1"/>
  <c r="C215" i="1"/>
  <c r="C215" i="4" s="1"/>
  <c r="C216" i="1"/>
  <c r="C216" i="4" s="1"/>
  <c r="C218" i="1"/>
  <c r="C218" i="4" s="1"/>
  <c r="L215" i="1"/>
  <c r="L215" i="4" s="1"/>
  <c r="L218" i="1"/>
  <c r="L218" i="4" s="1"/>
  <c r="L216" i="1"/>
  <c r="L216" i="4" s="1"/>
  <c r="F228" i="1"/>
  <c r="F228" i="4" s="1"/>
  <c r="G186" i="1"/>
  <c r="G186" i="4" s="1"/>
  <c r="F189" i="1"/>
  <c r="F189" i="4" s="1"/>
  <c r="G217" i="1"/>
  <c r="G217" i="4" s="1"/>
  <c r="F188" i="1"/>
  <c r="F188" i="4" s="1"/>
  <c r="F186" i="1"/>
  <c r="F186" i="4" s="1"/>
  <c r="F217" i="1"/>
  <c r="F217" i="4" s="1"/>
  <c r="J228" i="1"/>
  <c r="J228" i="4" s="1"/>
  <c r="K186" i="1"/>
  <c r="K186" i="4" s="1"/>
  <c r="K217" i="1"/>
  <c r="K217" i="4" s="1"/>
  <c r="J188" i="1"/>
  <c r="J188" i="4" s="1"/>
  <c r="J189" i="1"/>
  <c r="J189" i="4" s="1"/>
  <c r="J186" i="1"/>
  <c r="J186" i="4" s="1"/>
  <c r="J217" i="1"/>
  <c r="J217" i="4" s="1"/>
  <c r="L210" i="1" l="1"/>
  <c r="L210" i="4" s="1"/>
  <c r="E215" i="1"/>
  <c r="E215" i="4" s="1"/>
  <c r="E210" i="1"/>
  <c r="E210" i="4" s="1"/>
  <c r="M216" i="1"/>
  <c r="M216" i="4" s="1"/>
  <c r="M218" i="1"/>
  <c r="M218" i="4" s="1"/>
  <c r="F218" i="1"/>
  <c r="F218" i="4" s="1"/>
  <c r="H216" i="1"/>
  <c r="H216" i="4" s="1"/>
  <c r="F216" i="1"/>
  <c r="F216" i="4" s="1"/>
  <c r="H218" i="1"/>
  <c r="H218" i="4" s="1"/>
  <c r="H210" i="1"/>
  <c r="H210" i="4" s="1"/>
  <c r="E218" i="1"/>
  <c r="E218" i="4" s="1"/>
  <c r="E216" i="1"/>
  <c r="E216" i="4" s="1"/>
  <c r="F215" i="1"/>
  <c r="F215" i="4" s="1"/>
  <c r="M210" i="1"/>
  <c r="M210" i="4" s="1"/>
  <c r="F210" i="1"/>
  <c r="F210" i="4" s="1"/>
  <c r="M215" i="1"/>
  <c r="M215" i="4" s="1"/>
  <c r="J219" i="1"/>
  <c r="J219" i="4" s="1"/>
  <c r="H215" i="1"/>
  <c r="H215" i="4" s="1"/>
  <c r="D219" i="1"/>
  <c r="D219" i="4" s="1"/>
  <c r="G210" i="1"/>
  <c r="G210" i="4" s="1"/>
  <c r="G215" i="1"/>
  <c r="G215" i="4" s="1"/>
  <c r="G216" i="1"/>
  <c r="G216" i="4" s="1"/>
  <c r="G218" i="1"/>
  <c r="G218" i="4" s="1"/>
  <c r="I219" i="1" l="1"/>
  <c r="I219" i="4" s="1"/>
  <c r="C219" i="1"/>
  <c r="C219" i="4" s="1"/>
  <c r="H219" i="1"/>
  <c r="H219" i="4" s="1"/>
  <c r="M219" i="1"/>
  <c r="M219" i="4" s="1"/>
  <c r="L219" i="1"/>
  <c r="L219" i="4" s="1"/>
  <c r="K219" i="1"/>
  <c r="K219" i="4" s="1"/>
  <c r="E219" i="1"/>
  <c r="E219" i="4" s="1"/>
  <c r="G219" i="1" l="1"/>
  <c r="G219" i="4" s="1"/>
  <c r="F219" i="1"/>
  <c r="F219" i="4" s="1"/>
</calcChain>
</file>

<file path=xl/sharedStrings.xml><?xml version="1.0" encoding="utf-8"?>
<sst xmlns="http://schemas.openxmlformats.org/spreadsheetml/2006/main" count="796" uniqueCount="230">
  <si>
    <t>Grupo Aval Acciones y Valores S.A.</t>
  </si>
  <si>
    <t>Consolidated Financial Statements</t>
  </si>
  <si>
    <t>Supplemental unaudited pro forma financial information</t>
  </si>
  <si>
    <t>Information in Ps. Billions</t>
  </si>
  <si>
    <t>3Q23</t>
  </si>
  <si>
    <t>Consolidated Statement of Financial Position</t>
  </si>
  <si>
    <t>4Q24 Pro Forma</t>
  </si>
  <si>
    <t>1Q23 Pro Forma</t>
  </si>
  <si>
    <t>2Q23 Pro Forma</t>
  </si>
  <si>
    <t>3Q23 Pro Forma</t>
  </si>
  <si>
    <t>4Q23 Pro Forma</t>
  </si>
  <si>
    <t>1Q24 Pro Forma</t>
  </si>
  <si>
    <t>2Q24 Pro Forma</t>
  </si>
  <si>
    <t>3Q24 Pro Forma</t>
  </si>
  <si>
    <t>1Q25 Pro Forma</t>
  </si>
  <si>
    <t>2Q25 Pro Forma</t>
  </si>
  <si>
    <t>3Q25 Pro Forma</t>
  </si>
  <si>
    <t>Consolidated Statement of Income</t>
  </si>
  <si>
    <t>Commercial portfolio</t>
  </si>
  <si>
    <t>Consumer Portfolio</t>
  </si>
  <si>
    <t>Microcredit Portfolio</t>
  </si>
  <si>
    <t>Mortgages Portfolio</t>
  </si>
  <si>
    <t>Interbank and Overnight funds Portfolio</t>
  </si>
  <si>
    <t>Total trading investment income</t>
  </si>
  <si>
    <t>Total derivatives income</t>
  </si>
  <si>
    <t>Net income for the period of continued operations</t>
  </si>
  <si>
    <t>Net income for the period of discontinued operations</t>
  </si>
  <si>
    <t>Net income for the period</t>
  </si>
  <si>
    <t>Net income for the period attibutable to:</t>
  </si>
  <si>
    <t>Non-controlling interest</t>
  </si>
  <si>
    <t>Net income attributable to owners of the parent</t>
  </si>
  <si>
    <t xml:space="preserve">  From continued operations</t>
  </si>
  <si>
    <t xml:space="preserve">  From discontinued operations</t>
  </si>
  <si>
    <t>Key ratios as reported</t>
  </si>
  <si>
    <t>ROAA</t>
  </si>
  <si>
    <t>ROAE</t>
  </si>
  <si>
    <t>Equity / Assets</t>
  </si>
  <si>
    <t>Tangible equity ratio</t>
  </si>
  <si>
    <t>Non-controlling interest / Total equity</t>
  </si>
  <si>
    <t>Consolidated Solvency Ratio of our Banks</t>
  </si>
  <si>
    <t>Banco de Bogotá</t>
  </si>
  <si>
    <t>Banco de Occidente</t>
  </si>
  <si>
    <t>Banco Popular</t>
  </si>
  <si>
    <t>Banco AV Villas</t>
  </si>
  <si>
    <t>Net Interest Margin (excluding net trading income)</t>
  </si>
  <si>
    <t>Net Interest Margin on Loans</t>
  </si>
  <si>
    <t>Net Interest Margin on Investments</t>
  </si>
  <si>
    <t>Net Interest Margin (including net trading income)</t>
  </si>
  <si>
    <t>Efficiency ratio (cost to income)</t>
  </si>
  <si>
    <t>Efficiency ratio (cost to assets)</t>
  </si>
  <si>
    <t>Fee income ratio</t>
  </si>
  <si>
    <t>Effective tax rate (excluding income from non-consolidated investments)</t>
  </si>
  <si>
    <t>Non-controlling interest / Net income for the period</t>
  </si>
  <si>
    <t>30 days PDL / Gross loans</t>
  </si>
  <si>
    <t>90 days PDL / Gross loans</t>
  </si>
  <si>
    <t>Provision expense (net of recoveries) / Average gross loans</t>
  </si>
  <si>
    <t>Allowance / 30 days PDL</t>
  </si>
  <si>
    <t>Allowance / 90 days PDL</t>
  </si>
  <si>
    <t>Allowance /  Gross loans</t>
  </si>
  <si>
    <t>Charge-offs / Average gross loans</t>
  </si>
  <si>
    <t>Total loans, net / Total assets</t>
  </si>
  <si>
    <t xml:space="preserve">Deposits / Total loans, net </t>
  </si>
  <si>
    <t>Cash / Deposits</t>
  </si>
  <si>
    <t>(*) Gross loans exclude interbank and overnight funds</t>
  </si>
  <si>
    <t xml:space="preserve">3/ Pro-forma ratios are calculated based on the pro-forma figures explained above. </t>
  </si>
  <si>
    <t>4/ Pro-forma ratios for 1Q22 are based on reported revenues and expenses, associated to each ratio; however, the denominators averages used to calculate these ratios contain pro-forma figures from previous quarters.</t>
  </si>
  <si>
    <t>Other Metrics</t>
  </si>
  <si>
    <t>PDL 30+</t>
  </si>
  <si>
    <t>PDL 90+</t>
  </si>
  <si>
    <t>Charge-offs</t>
  </si>
  <si>
    <t>Cash and cash equivalents</t>
  </si>
  <si>
    <t>Investment and trading assets</t>
  </si>
  <si>
    <t>Debt securities</t>
  </si>
  <si>
    <t>Equity securities</t>
  </si>
  <si>
    <t>Derivative assets</t>
  </si>
  <si>
    <t>Trading assets</t>
  </si>
  <si>
    <t>Investments in debt securities at FVTPL (non compliant with SPPI test)</t>
  </si>
  <si>
    <t>Debt securities at FVOCI</t>
  </si>
  <si>
    <t>Equity securities at FVOCI</t>
  </si>
  <si>
    <t>Investments in securities at FVOCI</t>
  </si>
  <si>
    <t>Investments in debt securities at AC</t>
  </si>
  <si>
    <t>Investment securities</t>
  </si>
  <si>
    <t>Hedging derivatives assets</t>
  </si>
  <si>
    <t>Gross loans</t>
  </si>
  <si>
    <t>Commercial loans</t>
  </si>
  <si>
    <t>Interbank &amp; overnight funds</t>
  </si>
  <si>
    <t>Consumer loans</t>
  </si>
  <si>
    <t>Mortgages loans</t>
  </si>
  <si>
    <t>Microcredit loans</t>
  </si>
  <si>
    <t>Total gross loans</t>
  </si>
  <si>
    <t>Loss allowance</t>
  </si>
  <si>
    <t>Total loans, net</t>
  </si>
  <si>
    <t>Financial assets in concession arrangemenrs rights at fair value</t>
  </si>
  <si>
    <t>Other accounts receivable</t>
  </si>
  <si>
    <t>Other accounts receivable, net</t>
  </si>
  <si>
    <t>Non-current assets held for sale</t>
  </si>
  <si>
    <t>Investments in associates and joint ventures</t>
  </si>
  <si>
    <t>Own-use property, plant and equipment for own-use and given in operating lease, net</t>
  </si>
  <si>
    <t>Right-of-use assets</t>
  </si>
  <si>
    <t>Investment properties</t>
  </si>
  <si>
    <t>Biological assets</t>
  </si>
  <si>
    <t>Tangible assets</t>
  </si>
  <si>
    <t>Goodwill</t>
  </si>
  <si>
    <t>Concession arrangement rights</t>
  </si>
  <si>
    <t>Other intangible assets</t>
  </si>
  <si>
    <t>Intangible assets</t>
  </si>
  <si>
    <t>Current</t>
  </si>
  <si>
    <t>Deferred</t>
  </si>
  <si>
    <t>Income tax assets</t>
  </si>
  <si>
    <t>Other assets</t>
  </si>
  <si>
    <t>Total assets</t>
  </si>
  <si>
    <t>Trading liabilities</t>
  </si>
  <si>
    <t>Hedging derivatives liabilities</t>
  </si>
  <si>
    <t>Customer deposits</t>
  </si>
  <si>
    <t>Checking accounts</t>
  </si>
  <si>
    <t>Time deposits</t>
  </si>
  <si>
    <t>Savings deposits</t>
  </si>
  <si>
    <t>Other deposits</t>
  </si>
  <si>
    <t>Financial obligations</t>
  </si>
  <si>
    <t>Interbank borrowings and overnight funds</t>
  </si>
  <si>
    <t>Borrowings from banks and others</t>
  </si>
  <si>
    <t>Bonds issued</t>
  </si>
  <si>
    <t>Borrowings from development entities</t>
  </si>
  <si>
    <t>Total financial liabilities at amortized cost</t>
  </si>
  <si>
    <t>Legal related</t>
  </si>
  <si>
    <t>Other provisions</t>
  </si>
  <si>
    <t>Provisions</t>
  </si>
  <si>
    <t>Income tax liabilities</t>
  </si>
  <si>
    <t>Employee benefits</t>
  </si>
  <si>
    <t>Other liabilities</t>
  </si>
  <si>
    <t>Total liabilities</t>
  </si>
  <si>
    <t>Equity attributable to owners of the parent</t>
  </si>
  <si>
    <t>Total equity</t>
  </si>
  <si>
    <t>Total liabilities and equity</t>
  </si>
  <si>
    <t>Interest income</t>
  </si>
  <si>
    <t>Loan portfolio</t>
  </si>
  <si>
    <t>Interests on investments in debt securities</t>
  </si>
  <si>
    <t>Total interest income</t>
  </si>
  <si>
    <t>Interest expense</t>
  </si>
  <si>
    <t>Total interest expenses on deposits</t>
  </si>
  <si>
    <t>Total interest expenses on financial obligations</t>
  </si>
  <si>
    <t>Total interest expense</t>
  </si>
  <si>
    <t>Net interest income</t>
  </si>
  <si>
    <t>Impairment losses (recoveries) on financial assets</t>
  </si>
  <si>
    <t>Loans and other accounts receivable</t>
  </si>
  <si>
    <t>Other financial assets</t>
  </si>
  <si>
    <t>Recovery of charged-off financial assets</t>
  </si>
  <si>
    <t>Net impairment loss on financial assets</t>
  </si>
  <si>
    <t>Net interest income, after impairment losses</t>
  </si>
  <si>
    <t>Income from commissions and fees</t>
  </si>
  <si>
    <t>Banking fees (1)</t>
  </si>
  <si>
    <t>Trust activities</t>
  </si>
  <si>
    <t>Pension and severance fund management</t>
  </si>
  <si>
    <t>Bonded warehouse services</t>
  </si>
  <si>
    <t>Expenses from commissions and fees</t>
  </si>
  <si>
    <t>Net income from commissions and fees</t>
  </si>
  <si>
    <t>Gross profit from sales of goods and services</t>
  </si>
  <si>
    <t>Net trading income</t>
  </si>
  <si>
    <t>Net income from other financial instruments mandatory at FVTPL</t>
  </si>
  <si>
    <t>Other income</t>
  </si>
  <si>
    <t>Foreign exchange gains (losses), net</t>
  </si>
  <si>
    <t>Net gain on sale of investments and OCI realization</t>
  </si>
  <si>
    <t>Gain on the sale of non-current assets held for sale</t>
  </si>
  <si>
    <t>Income from non-consolidated investments (2)</t>
  </si>
  <si>
    <t>Net gains on asset valuations</t>
  </si>
  <si>
    <t>Other income from operations</t>
  </si>
  <si>
    <t>Total other income</t>
  </si>
  <si>
    <t>Other expenses</t>
  </si>
  <si>
    <t>Loss on the sale of non-current assets held for sale</t>
  </si>
  <si>
    <t>Personnel expenses</t>
  </si>
  <si>
    <t>General and administrative expenses</t>
  </si>
  <si>
    <t>Depreciation and amortization</t>
  </si>
  <si>
    <t>Impairment loss on other assets</t>
  </si>
  <si>
    <t>Other operating expenses</t>
  </si>
  <si>
    <t>Total other expenses</t>
  </si>
  <si>
    <t>Net income before income tax expense</t>
  </si>
  <si>
    <t>Income tax expense</t>
  </si>
  <si>
    <t>4Q22</t>
  </si>
  <si>
    <t>1Q23</t>
  </si>
  <si>
    <t>2Q23</t>
  </si>
  <si>
    <t>4Q23</t>
  </si>
  <si>
    <t>1Q24</t>
  </si>
  <si>
    <t>2Q24</t>
  </si>
  <si>
    <t>3Q24</t>
  </si>
  <si>
    <t>4Q24</t>
  </si>
  <si>
    <t>1Q25</t>
  </si>
  <si>
    <t>2Q25</t>
  </si>
  <si>
    <t>3Q25</t>
  </si>
  <si>
    <t>4Q22 Pro Forma</t>
  </si>
  <si>
    <t>Banking Segment</t>
  </si>
  <si>
    <t>Net Interest Margin on Commercial Loans</t>
  </si>
  <si>
    <t>Net Interest Margin on Retail Loans</t>
  </si>
  <si>
    <t>Net Interest Margin on Loans (including net trading income)</t>
  </si>
  <si>
    <t>Net Interest Margin on Investments (including net trading income)</t>
  </si>
  <si>
    <t>Grupo Aval</t>
  </si>
  <si>
    <t>Grupo Aval - Productive Assets</t>
  </si>
  <si>
    <t xml:space="preserve">Loans </t>
  </si>
  <si>
    <t>Investments</t>
  </si>
  <si>
    <t>Interbank &amp; Overnight Funds</t>
  </si>
  <si>
    <t>Banking Segment - Productive Assets</t>
  </si>
  <si>
    <t xml:space="preserve">  Commercial portfolio</t>
  </si>
  <si>
    <t xml:space="preserve">  Consumer Portfolio</t>
  </si>
  <si>
    <t xml:space="preserve">  Microcredit Portfolio</t>
  </si>
  <si>
    <t xml:space="preserve">  Mortgages Portfolio</t>
  </si>
  <si>
    <t>Trading Assets</t>
  </si>
  <si>
    <t>Banking segment - Interest income</t>
  </si>
  <si>
    <t>Banking segment - Interest expense</t>
  </si>
  <si>
    <t>Pro forma key ratios</t>
  </si>
  <si>
    <t>2/ Net income for the period of discontinued operations</t>
  </si>
  <si>
    <t>Spun-off liabilities from BHI</t>
  </si>
  <si>
    <t xml:space="preserve">2/ Prior to the spin-off, Banco de Bogotá was the direct parent of BHI which had a direct participation in BHI of 100%, this interest in BHI is reported as discontinued operations for reporting periods prior to the spin-off, including for the full period in the three months ended March 31, 2022. Post spin-off Grupo Aval has retained an indirect stake  in BHI (representing our proportional interest in the 25% equity stake in BHI retained by Banco de Bogotá) and will be reported under the “income from non-consolidated investments ” line item for subsequent periods. </t>
  </si>
  <si>
    <t>Supplemental unaudited financial information (PRO FORMA)</t>
  </si>
  <si>
    <t>Supplemental unaudited financial information (DIFFERENCES)</t>
  </si>
  <si>
    <t xml:space="preserve">1Q23 </t>
  </si>
  <si>
    <t xml:space="preserve">2Q23 </t>
  </si>
  <si>
    <t xml:space="preserve">3Q23 </t>
  </si>
  <si>
    <t xml:space="preserve">4Q23 </t>
  </si>
  <si>
    <t xml:space="preserve">1Q24 </t>
  </si>
  <si>
    <t xml:space="preserve">2Q24 </t>
  </si>
  <si>
    <t xml:space="preserve">3Q24 </t>
  </si>
  <si>
    <t xml:space="preserve">4Q24 </t>
  </si>
  <si>
    <t xml:space="preserve">1Q25 </t>
  </si>
  <si>
    <t xml:space="preserve">2Q25 </t>
  </si>
  <si>
    <t xml:space="preserve">3Q25 </t>
  </si>
  <si>
    <t>4Q25</t>
  </si>
  <si>
    <t xml:space="preserve">Audited financial information </t>
  </si>
  <si>
    <t>Banco de Bogotá is expected to execute the sale of its stake in MFG during 1Q26. As a result, assets, liabilities and P&amp;L for MFG at 4Q25 were reclassified as "Non-Current assets held for sale", "Other liablitites" and "Discontinued operations". For comparability purposes only, we have prepared and present supplemental unaudited pro forma financial information for the periods prior to 4Q25, which reflects the reclassification of the operations relating to MFG as non-current assets and liabilities held for sale and discontinued operations. This supplemental unaudited pro forma financial information does not intended to represent, and should not be considered indicative of, the results of operations or financial position that would have been achieved had the transaction occurred on the dates assumed, nor is it intended to project our results of operations or financial position for any future period or date.  The pro forma financial information is unaudited and the completion of the external audit for the year ended December 31, 2025, may result in adjustments to the unaudited pro forma financial information presented herein</t>
  </si>
  <si>
    <t>Continuing operations</t>
  </si>
  <si>
    <t>Banco de Bogotá is expected to execute the sale of its stake in MFG during 1Q26. As a result, assets, liabilities and P&amp;L for MFG at 4Q25 were reclassified as "Non-Current assets held for sale", "Other liablitites" and "Discontinued operations". For comparability purposes only, we have prepared and present supplemental unaudited pro forma financial information for the periods prior to 4Q25, which reflects the reclassification of the operations relating to MFG as non-current assets and liabilities held for sale and discontinued operations. This supplemental unaudited pro forma financial information does not intend to represent, and should not be considered indicative of, the results of operations or financial position that would have been achieved had the transaction occurred on the dates assumed, nor is it intended to project our results of operations or financial position for any future period or date.  The pro forma financial information is unaudited and the completion of the external audit for the year ended December 31, 2025, may result in adjustments to the unaudited pro forma financial information presented herein..</t>
  </si>
  <si>
    <t>1Q26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</si>
</sst>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_(* #,##0.0_);_(* \(#,##0.0\);_(* &quot;-&quot;??_);_(@_)"/>
    <numFmt numFmtId="166" formatCode="_(* #,##0.000_);_(* \(#,##0.000\);_(* &quot;-&quot;??_);_(@_)"/>
    <numFmt numFmtId="167" formatCode="0.0%"/>
    <numFmt numFmtId="168" formatCode="_(* #,##0_);_(* \(#,##0\);_(* &quot;-&quot;??_);_(@_)"/>
  </numFmts>
  <fonts count="22" x14ac:knownFonts="1">
    <font>
      <sz val="11"/>
      <color theme="1"/>
      <name val="Calibri"/>
      <family val="2"/>
      <scheme val="minor"/>
    </font>
    <font>
      <sz val="11"/>
      <color theme="1"/>
      <name val="Calibri"/>
      <family val="2"/>
      <scheme val="minor"/>
    </font>
    <font>
      <b/>
      <sz val="16"/>
      <color rgb="FF002060"/>
      <name val="Arial"/>
      <family val="2"/>
    </font>
    <font>
      <sz val="16"/>
      <color theme="1"/>
      <name val="Arial"/>
      <family val="2"/>
    </font>
    <font>
      <sz val="11"/>
      <color theme="1"/>
      <name val="Arial"/>
      <family val="2"/>
    </font>
    <font>
      <sz val="16"/>
      <color theme="0"/>
      <name val="Arial"/>
      <family val="2"/>
    </font>
    <font>
      <i/>
      <sz val="16"/>
      <color rgb="FF002060"/>
      <name val="Arial"/>
      <family val="2"/>
    </font>
    <font>
      <b/>
      <sz val="16"/>
      <color theme="0"/>
      <name val="Arial"/>
      <family val="2"/>
    </font>
    <font>
      <b/>
      <sz val="13"/>
      <color theme="0"/>
      <name val="Arial"/>
      <family val="2"/>
    </font>
    <font>
      <sz val="10"/>
      <name val="Arial"/>
      <family val="2"/>
    </font>
    <font>
      <sz val="16"/>
      <color rgb="FF002060"/>
      <name val="Arial"/>
      <family val="2"/>
    </font>
    <font>
      <b/>
      <sz val="13"/>
      <color rgb="FF002060"/>
      <name val="Arial"/>
      <family val="2"/>
    </font>
    <font>
      <sz val="13"/>
      <color rgb="FF002060"/>
      <name val="Arial"/>
      <family val="2"/>
    </font>
    <font>
      <sz val="11"/>
      <color rgb="FF002060"/>
      <name val="Arial"/>
      <family val="2"/>
    </font>
    <font>
      <b/>
      <sz val="11"/>
      <color theme="1"/>
      <name val="Arial"/>
      <family val="2"/>
    </font>
    <font>
      <sz val="13"/>
      <color rgb="FF183152"/>
      <name val="Arial"/>
      <family val="2"/>
    </font>
    <font>
      <i/>
      <sz val="14"/>
      <color rgb="FF002060"/>
      <name val="Arial"/>
      <family val="2"/>
    </font>
    <font>
      <b/>
      <sz val="13"/>
      <color rgb="FF183152"/>
      <name val="Arial"/>
      <family val="2"/>
    </font>
    <font>
      <sz val="11"/>
      <color rgb="FFFF0000"/>
      <name val="Arial"/>
      <family val="2"/>
    </font>
    <font>
      <sz val="13"/>
      <color theme="0"/>
      <name val="Arial"/>
      <family val="2"/>
    </font>
    <font>
      <sz val="8"/>
      <name val="Calibri"/>
      <family val="2"/>
      <scheme val="minor"/>
    </font>
    <font>
      <b/>
      <sz val="13"/>
      <color rgb="FFFFFFFF"/>
      <name val="Arial"/>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183152"/>
        <bgColor indexed="64"/>
      </patternFill>
    </fill>
    <fill>
      <patternFill patternType="solid">
        <fgColor theme="0" tint="-0.249977111117893"/>
        <bgColor rgb="FF000000"/>
      </patternFill>
    </fill>
    <fill>
      <patternFill patternType="solid">
        <fgColor rgb="FFBFBFBF"/>
        <bgColor rgb="FF000000"/>
      </patternFill>
    </fill>
    <fill>
      <patternFill patternType="solid">
        <fgColor theme="0"/>
        <bgColor rgb="FF000000"/>
      </patternFill>
    </fill>
    <fill>
      <patternFill patternType="solid">
        <fgColor rgb="FF003C69"/>
        <bgColor indexed="64"/>
      </patternFill>
    </fill>
    <fill>
      <patternFill patternType="solid">
        <fgColor theme="4" tint="0.79998168889431442"/>
        <bgColor indexed="64"/>
      </patternFill>
    </fill>
    <fill>
      <patternFill patternType="solid">
        <fgColor theme="0" tint="-0.14999847407452621"/>
        <bgColor rgb="FF000000"/>
      </patternFill>
    </fill>
    <fill>
      <patternFill patternType="solid">
        <fgColor rgb="FF183152"/>
        <bgColor rgb="FF000000"/>
      </patternFill>
    </fill>
    <fill>
      <patternFill patternType="solid">
        <fgColor rgb="FFD9D9D9"/>
        <bgColor rgb="FF000000"/>
      </patternFill>
    </fill>
  </fills>
  <borders count="6">
    <border>
      <left/>
      <right/>
      <top/>
      <bottom/>
      <diagonal/>
    </border>
    <border>
      <left/>
      <right/>
      <top style="thin">
        <color indexed="64"/>
      </top>
      <bottom style="thin">
        <color indexed="64"/>
      </bottom>
      <diagonal/>
    </border>
    <border>
      <left/>
      <right/>
      <top style="thin">
        <color rgb="FF245EA9"/>
      </top>
      <bottom style="thin">
        <color indexed="64"/>
      </bottom>
      <diagonal/>
    </border>
    <border>
      <left/>
      <right/>
      <top style="thin">
        <color theme="1"/>
      </top>
      <bottom style="thin">
        <color indexed="64"/>
      </bottom>
      <diagonal/>
    </border>
    <border>
      <left/>
      <right/>
      <top style="thin">
        <color indexed="64"/>
      </top>
      <bottom style="thin">
        <color theme="1"/>
      </bottom>
      <diagonal/>
    </border>
    <border>
      <left/>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181">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vertical="center"/>
    </xf>
    <xf numFmtId="17" fontId="5" fillId="2" borderId="0" xfId="0" applyNumberFormat="1" applyFont="1" applyFill="1" applyAlignment="1">
      <alignment horizontal="center" vertical="center"/>
    </xf>
    <xf numFmtId="17" fontId="5" fillId="3" borderId="0" xfId="0" applyNumberFormat="1" applyFont="1" applyFill="1" applyAlignment="1">
      <alignment horizontal="center" vertical="center"/>
    </xf>
    <xf numFmtId="17" fontId="5" fillId="0" borderId="0" xfId="0" applyNumberFormat="1" applyFont="1" applyAlignment="1">
      <alignment horizontal="center" vertical="center"/>
    </xf>
    <xf numFmtId="0" fontId="7" fillId="0" borderId="0" xfId="0" applyFont="1" applyAlignment="1">
      <alignment horizontal="center" vertical="center"/>
    </xf>
    <xf numFmtId="0" fontId="2" fillId="0" borderId="0" xfId="3" applyFont="1" applyFill="1" applyBorder="1" applyAlignment="1">
      <alignment horizontal="left" vertical="center"/>
    </xf>
    <xf numFmtId="165" fontId="2" fillId="0" borderId="0" xfId="1" applyNumberFormat="1" applyFont="1" applyAlignment="1">
      <alignment horizontal="right" vertical="center"/>
    </xf>
    <xf numFmtId="165" fontId="2" fillId="0" borderId="0" xfId="1" applyNumberFormat="1" applyFont="1" applyFill="1" applyAlignment="1">
      <alignment horizontal="right" vertical="center"/>
    </xf>
    <xf numFmtId="165" fontId="10" fillId="0" borderId="0" xfId="1" applyNumberFormat="1" applyFont="1" applyAlignment="1">
      <alignment horizontal="right" vertical="center"/>
    </xf>
    <xf numFmtId="165" fontId="10" fillId="0" borderId="0" xfId="1" applyNumberFormat="1" applyFont="1" applyFill="1" applyAlignment="1">
      <alignment horizontal="right" vertical="center"/>
    </xf>
    <xf numFmtId="165" fontId="10" fillId="0" borderId="0" xfId="1" applyNumberFormat="1" applyFont="1" applyBorder="1" applyAlignment="1">
      <alignment horizontal="right" vertical="center"/>
    </xf>
    <xf numFmtId="165" fontId="10" fillId="0" borderId="0" xfId="1" applyNumberFormat="1" applyFont="1" applyFill="1" applyBorder="1" applyAlignment="1">
      <alignment horizontal="right" vertical="center"/>
    </xf>
    <xf numFmtId="0" fontId="10" fillId="0" borderId="0" xfId="3" applyFont="1" applyFill="1" applyBorder="1" applyAlignment="1">
      <alignment horizontal="left" vertical="center" indent="1"/>
    </xf>
    <xf numFmtId="0" fontId="2" fillId="0" borderId="0" xfId="0" applyFont="1" applyAlignment="1">
      <alignment horizontal="left" vertical="center"/>
    </xf>
    <xf numFmtId="165" fontId="2" fillId="0" borderId="0" xfId="1" applyNumberFormat="1" applyFont="1" applyFill="1" applyBorder="1" applyAlignment="1">
      <alignment horizontal="right" vertical="center"/>
    </xf>
    <xf numFmtId="0" fontId="10" fillId="0" borderId="0" xfId="3" applyFont="1" applyFill="1" applyBorder="1" applyAlignment="1">
      <alignment horizontal="left" vertical="center" wrapText="1"/>
    </xf>
    <xf numFmtId="165" fontId="10" fillId="0" borderId="0" xfId="1" applyNumberFormat="1" applyFont="1" applyBorder="1" applyAlignment="1">
      <alignment horizontal="right" vertical="center" wrapText="1"/>
    </xf>
    <xf numFmtId="0" fontId="4" fillId="0" borderId="0" xfId="0" applyFont="1" applyAlignment="1">
      <alignment wrapText="1"/>
    </xf>
    <xf numFmtId="0" fontId="10" fillId="0" borderId="0" xfId="3" applyFont="1" applyFill="1" applyBorder="1" applyAlignment="1">
      <alignment horizontal="left" vertical="center" indent="2"/>
    </xf>
    <xf numFmtId="0" fontId="10" fillId="0" borderId="0" xfId="0" applyFont="1" applyAlignment="1">
      <alignment horizontal="left" vertical="center"/>
    </xf>
    <xf numFmtId="165" fontId="10" fillId="0" borderId="0" xfId="1" applyNumberFormat="1" applyFont="1" applyFill="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vertical="center" indent="2"/>
    </xf>
    <xf numFmtId="0" fontId="2" fillId="0" borderId="1" xfId="0" applyFont="1" applyBorder="1" applyAlignment="1">
      <alignment horizontal="left" vertical="center"/>
    </xf>
    <xf numFmtId="165" fontId="2" fillId="0" borderId="1" xfId="1" applyNumberFormat="1" applyFont="1" applyFill="1" applyBorder="1" applyAlignment="1">
      <alignment horizontal="left" vertical="center"/>
    </xf>
    <xf numFmtId="165" fontId="10" fillId="0" borderId="0" xfId="1" applyNumberFormat="1" applyFont="1" applyFill="1" applyBorder="1" applyAlignment="1">
      <alignment vertical="center"/>
    </xf>
    <xf numFmtId="0" fontId="10" fillId="0" borderId="0" xfId="3" applyFont="1" applyFill="1" applyBorder="1" applyAlignment="1">
      <alignment horizontal="left" vertical="center"/>
    </xf>
    <xf numFmtId="165" fontId="2" fillId="0" borderId="0" xfId="1" applyNumberFormat="1" applyFont="1" applyBorder="1" applyAlignment="1">
      <alignment horizontal="center" vertical="center"/>
    </xf>
    <xf numFmtId="0" fontId="10" fillId="0" borderId="0" xfId="3" applyFont="1" applyFill="1" applyBorder="1" applyAlignment="1">
      <alignment horizontal="left" vertical="center" wrapText="1" indent="1"/>
    </xf>
    <xf numFmtId="165" fontId="10" fillId="0" borderId="0" xfId="1" applyNumberFormat="1" applyFont="1" applyBorder="1" applyAlignment="1">
      <alignment horizontal="center" vertical="center"/>
    </xf>
    <xf numFmtId="165" fontId="10" fillId="0" borderId="0" xfId="1" applyNumberFormat="1" applyFont="1" applyAlignment="1">
      <alignment horizontal="center" vertical="center"/>
    </xf>
    <xf numFmtId="3" fontId="2" fillId="0" borderId="1" xfId="3" applyNumberFormat="1" applyFont="1" applyFill="1" applyBorder="1" applyAlignment="1">
      <alignment vertical="center" wrapText="1"/>
    </xf>
    <xf numFmtId="165" fontId="2" fillId="0" borderId="1" xfId="1" applyNumberFormat="1" applyFont="1" applyFill="1" applyBorder="1" applyAlignment="1">
      <alignment vertical="center" wrapText="1"/>
    </xf>
    <xf numFmtId="165" fontId="2" fillId="0" borderId="0" xfId="1" applyNumberFormat="1" applyFont="1" applyFill="1" applyBorder="1" applyAlignment="1">
      <alignment vertical="center" wrapText="1"/>
    </xf>
    <xf numFmtId="0" fontId="14" fillId="0" borderId="0" xfId="0" applyFont="1"/>
    <xf numFmtId="3" fontId="2" fillId="5" borderId="1" xfId="3" applyNumberFormat="1" applyFont="1" applyFill="1" applyBorder="1" applyAlignment="1">
      <alignment vertical="center" wrapText="1"/>
    </xf>
    <xf numFmtId="165" fontId="2" fillId="5" borderId="1" xfId="1" applyNumberFormat="1" applyFont="1" applyFill="1" applyBorder="1" applyAlignment="1">
      <alignment vertical="center" wrapText="1"/>
    </xf>
    <xf numFmtId="165" fontId="2" fillId="6" borderId="1" xfId="1" applyNumberFormat="1" applyFont="1" applyFill="1" applyBorder="1" applyAlignment="1">
      <alignment vertical="center" wrapText="1"/>
    </xf>
    <xf numFmtId="3" fontId="2" fillId="0" borderId="0" xfId="3" applyNumberFormat="1" applyFont="1" applyFill="1" applyBorder="1" applyAlignment="1">
      <alignment vertical="center" wrapText="1"/>
    </xf>
    <xf numFmtId="3" fontId="11" fillId="0" borderId="0" xfId="3" applyNumberFormat="1" applyFont="1" applyFill="1" applyBorder="1" applyAlignment="1">
      <alignment vertical="center" wrapText="1"/>
    </xf>
    <xf numFmtId="0" fontId="10" fillId="0" borderId="0" xfId="0" applyFont="1" applyAlignment="1">
      <alignment vertical="center"/>
    </xf>
    <xf numFmtId="3" fontId="10" fillId="0" borderId="0" xfId="3" applyNumberFormat="1" applyFont="1" applyFill="1" applyBorder="1" applyAlignment="1">
      <alignment vertical="center"/>
    </xf>
    <xf numFmtId="10" fontId="2" fillId="0" borderId="0" xfId="5" applyNumberFormat="1" applyFont="1" applyFill="1" applyBorder="1" applyAlignment="1">
      <alignment vertical="center" wrapText="1"/>
    </xf>
    <xf numFmtId="0" fontId="10" fillId="0" borderId="0" xfId="0" applyFont="1" applyAlignment="1">
      <alignment horizontal="left" vertical="center" wrapText="1" indent="1"/>
    </xf>
    <xf numFmtId="0" fontId="2" fillId="0" borderId="1" xfId="0" applyFont="1" applyBorder="1" applyAlignment="1">
      <alignment vertical="center"/>
    </xf>
    <xf numFmtId="0" fontId="2" fillId="0" borderId="0" xfId="0" applyFont="1" applyAlignment="1">
      <alignment horizontal="left" vertical="center" wrapText="1"/>
    </xf>
    <xf numFmtId="3" fontId="2" fillId="7" borderId="0" xfId="3" applyNumberFormat="1" applyFont="1" applyFill="1" applyBorder="1" applyAlignment="1">
      <alignment vertical="center" wrapText="1"/>
    </xf>
    <xf numFmtId="0" fontId="2" fillId="0" borderId="1" xfId="0" applyFont="1" applyBorder="1" applyAlignment="1">
      <alignment horizontal="left"/>
    </xf>
    <xf numFmtId="3" fontId="2" fillId="7" borderId="1" xfId="3" applyNumberFormat="1" applyFont="1" applyFill="1" applyBorder="1" applyAlignment="1">
      <alignment vertical="center" wrapText="1"/>
    </xf>
    <xf numFmtId="3" fontId="2" fillId="6" borderId="1" xfId="3" applyNumberFormat="1" applyFont="1" applyFill="1" applyBorder="1" applyAlignment="1">
      <alignment vertical="center" wrapText="1"/>
    </xf>
    <xf numFmtId="0" fontId="10" fillId="0" borderId="0" xfId="0" applyFont="1" applyAlignment="1">
      <alignment vertical="center" wrapText="1"/>
    </xf>
    <xf numFmtId="3" fontId="10" fillId="0" borderId="0" xfId="3" applyNumberFormat="1" applyFont="1" applyFill="1" applyBorder="1" applyAlignment="1">
      <alignment vertical="center" wrapText="1"/>
    </xf>
    <xf numFmtId="0" fontId="12" fillId="0" borderId="0" xfId="0" applyFont="1" applyAlignment="1">
      <alignment horizontal="center"/>
    </xf>
    <xf numFmtId="167" fontId="12" fillId="0" borderId="0" xfId="5" applyNumberFormat="1" applyFont="1" applyFill="1" applyAlignment="1">
      <alignment horizontal="right" vertical="center"/>
    </xf>
    <xf numFmtId="167" fontId="12" fillId="0" borderId="0" xfId="5" applyNumberFormat="1" applyFont="1" applyAlignment="1">
      <alignment horizontal="right" vertical="center"/>
    </xf>
    <xf numFmtId="167" fontId="12" fillId="0" borderId="0" xfId="5" applyNumberFormat="1" applyFont="1" applyFill="1" applyBorder="1" applyAlignment="1">
      <alignment vertical="center" wrapText="1"/>
    </xf>
    <xf numFmtId="0" fontId="15" fillId="0" borderId="0" xfId="0" applyFont="1" applyAlignment="1">
      <alignment vertical="center" wrapText="1"/>
    </xf>
    <xf numFmtId="3" fontId="11" fillId="0" borderId="0" xfId="3" applyNumberFormat="1" applyFont="1" applyFill="1" applyBorder="1"/>
    <xf numFmtId="3" fontId="12" fillId="0" borderId="0" xfId="3" applyNumberFormat="1" applyFont="1" applyFill="1" applyBorder="1" applyAlignment="1">
      <alignment vertical="center" wrapText="1"/>
    </xf>
    <xf numFmtId="0" fontId="16" fillId="0" borderId="0" xfId="0" applyFont="1" applyAlignment="1">
      <alignment vertical="center" wrapText="1"/>
    </xf>
    <xf numFmtId="0" fontId="16" fillId="9" borderId="0" xfId="0" applyFont="1" applyFill="1" applyAlignment="1">
      <alignment vertical="center" wrapText="1"/>
    </xf>
    <xf numFmtId="0" fontId="15" fillId="0" borderId="0" xfId="6" applyFont="1"/>
    <xf numFmtId="0" fontId="12" fillId="0" borderId="0" xfId="0" applyFont="1"/>
    <xf numFmtId="0" fontId="11" fillId="0" borderId="0" xfId="0" applyFont="1" applyAlignment="1">
      <alignment vertical="center" wrapText="1"/>
    </xf>
    <xf numFmtId="0" fontId="13" fillId="0" borderId="0" xfId="0" applyFont="1"/>
    <xf numFmtId="0" fontId="13" fillId="0" borderId="0" xfId="0" applyFont="1" applyAlignment="1">
      <alignment horizontal="center"/>
    </xf>
    <xf numFmtId="165" fontId="12" fillId="0" borderId="0" xfId="1" applyNumberFormat="1" applyFont="1" applyAlignment="1">
      <alignment horizontal="center"/>
    </xf>
    <xf numFmtId="165" fontId="12" fillId="0" borderId="0" xfId="1" applyNumberFormat="1" applyFont="1" applyFill="1" applyAlignment="1">
      <alignment horizontal="center"/>
    </xf>
    <xf numFmtId="165" fontId="12" fillId="0" borderId="0" xfId="0" applyNumberFormat="1" applyFont="1" applyAlignment="1">
      <alignment horizontal="center"/>
    </xf>
    <xf numFmtId="0" fontId="11" fillId="0" borderId="0" xfId="0" applyFont="1"/>
    <xf numFmtId="165" fontId="12" fillId="0" borderId="0" xfId="1" applyNumberFormat="1" applyFont="1" applyAlignment="1">
      <alignment horizontal="right" vertical="center"/>
    </xf>
    <xf numFmtId="165" fontId="11" fillId="0" borderId="0" xfId="0" applyNumberFormat="1" applyFont="1"/>
    <xf numFmtId="165" fontId="11" fillId="0" borderId="0" xfId="1" applyNumberFormat="1" applyFont="1" applyAlignment="1">
      <alignment horizontal="right" vertical="center"/>
    </xf>
    <xf numFmtId="10" fontId="11" fillId="0" borderId="0" xfId="2" applyNumberFormat="1" applyFont="1" applyFill="1"/>
    <xf numFmtId="10" fontId="4" fillId="0" borderId="0" xfId="2" applyNumberFormat="1" applyFont="1" applyAlignment="1">
      <alignment horizontal="center"/>
    </xf>
    <xf numFmtId="167" fontId="4" fillId="0" borderId="0" xfId="2" applyNumberFormat="1" applyFont="1" applyFill="1" applyAlignment="1">
      <alignment horizontal="center"/>
    </xf>
    <xf numFmtId="0" fontId="11" fillId="0" borderId="0" xfId="0" applyFont="1" applyAlignment="1">
      <alignment horizontal="center"/>
    </xf>
    <xf numFmtId="166" fontId="14" fillId="0" borderId="0" xfId="0" applyNumberFormat="1" applyFont="1" applyAlignment="1">
      <alignment horizontal="center"/>
    </xf>
    <xf numFmtId="166" fontId="12" fillId="0" borderId="0" xfId="0" applyNumberFormat="1" applyFont="1" applyAlignment="1">
      <alignment horizontal="center"/>
    </xf>
    <xf numFmtId="10" fontId="4" fillId="0" borderId="0" xfId="2" applyNumberFormat="1" applyFont="1"/>
    <xf numFmtId="10" fontId="4" fillId="0" borderId="0" xfId="2" applyNumberFormat="1" applyFont="1" applyFill="1"/>
    <xf numFmtId="165" fontId="2" fillId="0" borderId="2" xfId="1" applyNumberFormat="1" applyFont="1" applyFill="1" applyBorder="1" applyAlignment="1">
      <alignment horizontal="right" vertical="center"/>
    </xf>
    <xf numFmtId="165" fontId="2" fillId="0" borderId="3" xfId="1" applyNumberFormat="1" applyFont="1" applyFill="1" applyBorder="1" applyAlignment="1">
      <alignment horizontal="right" vertical="center"/>
    </xf>
    <xf numFmtId="165" fontId="2" fillId="0" borderId="5" xfId="1" applyNumberFormat="1" applyFont="1" applyFill="1" applyBorder="1" applyAlignment="1">
      <alignment horizontal="right" vertical="center"/>
    </xf>
    <xf numFmtId="165" fontId="10" fillId="0" borderId="4" xfId="1" applyNumberFormat="1" applyFont="1" applyBorder="1" applyAlignment="1">
      <alignment horizontal="center" vertical="center"/>
    </xf>
    <xf numFmtId="0" fontId="17" fillId="0" borderId="0" xfId="0" applyFont="1" applyAlignment="1">
      <alignment vertical="center" wrapText="1"/>
    </xf>
    <xf numFmtId="165" fontId="11" fillId="0" borderId="0" xfId="1" applyNumberFormat="1" applyFont="1" applyFill="1" applyAlignment="1">
      <alignment horizontal="center"/>
    </xf>
    <xf numFmtId="41" fontId="11" fillId="0" borderId="0" xfId="2" applyNumberFormat="1" applyFont="1" applyFill="1" applyAlignment="1">
      <alignment horizontal="center"/>
    </xf>
    <xf numFmtId="41" fontId="12" fillId="0" borderId="0" xfId="2" applyNumberFormat="1" applyFont="1" applyFill="1" applyAlignment="1">
      <alignment horizontal="center"/>
    </xf>
    <xf numFmtId="41" fontId="11" fillId="0" borderId="0" xfId="0" applyNumberFormat="1" applyFont="1" applyAlignment="1">
      <alignment horizontal="center"/>
    </xf>
    <xf numFmtId="41" fontId="12" fillId="0" borderId="0" xfId="0" applyNumberFormat="1" applyFont="1" applyAlignment="1">
      <alignment horizont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xf numFmtId="0" fontId="12" fillId="0" borderId="0" xfId="0" applyFont="1" applyAlignment="1">
      <alignment horizontal="left"/>
    </xf>
    <xf numFmtId="10" fontId="12" fillId="0" borderId="0" xfId="5" applyNumberFormat="1" applyFont="1" applyAlignment="1">
      <alignment horizontal="right" vertical="center"/>
    </xf>
    <xf numFmtId="0" fontId="15" fillId="0" borderId="0" xfId="0" applyFont="1" applyAlignment="1">
      <alignment horizontal="left" vertical="center" wrapText="1" indent="2"/>
    </xf>
    <xf numFmtId="0" fontId="15" fillId="0" borderId="0" xfId="0" applyFont="1" applyAlignment="1">
      <alignment horizontal="left" vertical="center" wrapText="1" indent="1"/>
    </xf>
    <xf numFmtId="10" fontId="12" fillId="0" borderId="0" xfId="5" applyNumberFormat="1" applyFont="1" applyFill="1" applyAlignment="1">
      <alignment horizontal="right" vertical="center"/>
    </xf>
    <xf numFmtId="167" fontId="11" fillId="0" borderId="0" xfId="5" applyNumberFormat="1" applyFont="1" applyFill="1" applyAlignment="1">
      <alignment horizontal="right" vertical="center"/>
    </xf>
    <xf numFmtId="10" fontId="11" fillId="0" borderId="0" xfId="5" applyNumberFormat="1" applyFont="1" applyFill="1" applyAlignment="1">
      <alignment horizontal="right" vertical="center"/>
    </xf>
    <xf numFmtId="0" fontId="12" fillId="0" borderId="0" xfId="3" applyFont="1" applyFill="1" applyBorder="1" applyAlignment="1">
      <alignment horizontal="left" indent="2"/>
    </xf>
    <xf numFmtId="43" fontId="12" fillId="0" borderId="0" xfId="0" applyNumberFormat="1" applyFont="1" applyAlignment="1">
      <alignment horizontal="center"/>
    </xf>
    <xf numFmtId="10" fontId="4" fillId="0" borderId="0" xfId="2" applyNumberFormat="1" applyFont="1" applyFill="1" applyAlignment="1">
      <alignment horizontal="center"/>
    </xf>
    <xf numFmtId="10" fontId="12" fillId="0" borderId="0" xfId="2" applyNumberFormat="1" applyFont="1" applyFill="1" applyAlignment="1">
      <alignment horizontal="center"/>
    </xf>
    <xf numFmtId="167" fontId="18" fillId="0" borderId="0" xfId="0" applyNumberFormat="1" applyFont="1" applyAlignment="1">
      <alignment horizontal="center"/>
    </xf>
    <xf numFmtId="167" fontId="4" fillId="0" borderId="0" xfId="5" applyNumberFormat="1" applyFont="1" applyAlignment="1">
      <alignment horizontal="center"/>
    </xf>
    <xf numFmtId="165" fontId="11" fillId="0" borderId="0" xfId="1" applyNumberFormat="1" applyFont="1" applyFill="1" applyBorder="1" applyAlignment="1">
      <alignment vertical="center" wrapText="1"/>
    </xf>
    <xf numFmtId="165" fontId="11" fillId="5" borderId="1" xfId="1" applyNumberFormat="1" applyFont="1" applyFill="1" applyBorder="1" applyAlignment="1">
      <alignment vertical="center" wrapText="1"/>
    </xf>
    <xf numFmtId="3" fontId="11" fillId="5" borderId="1" xfId="3" applyNumberFormat="1" applyFont="1" applyFill="1" applyBorder="1" applyAlignment="1">
      <alignment vertical="center" wrapText="1"/>
    </xf>
    <xf numFmtId="165" fontId="11" fillId="6" borderId="1" xfId="1" applyNumberFormat="1" applyFont="1" applyFill="1" applyBorder="1" applyAlignment="1">
      <alignment vertical="center" wrapText="1"/>
    </xf>
    <xf numFmtId="3" fontId="11" fillId="7" borderId="1" xfId="3" applyNumberFormat="1"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indent="1"/>
    </xf>
    <xf numFmtId="165" fontId="11" fillId="0" borderId="0" xfId="1" applyNumberFormat="1" applyFont="1" applyFill="1" applyBorder="1" applyAlignment="1">
      <alignment horizontal="right" vertical="center"/>
    </xf>
    <xf numFmtId="3" fontId="11" fillId="7" borderId="0" xfId="3" applyNumberFormat="1" applyFont="1" applyFill="1" applyBorder="1" applyAlignment="1">
      <alignment vertical="center" wrapText="1"/>
    </xf>
    <xf numFmtId="0" fontId="11" fillId="0" borderId="0" xfId="0" applyFont="1" applyAlignment="1">
      <alignment horizontal="left" vertical="center" wrapText="1"/>
    </xf>
    <xf numFmtId="3" fontId="11" fillId="0" borderId="0" xfId="3" applyNumberFormat="1" applyFont="1" applyFill="1" applyBorder="1" applyAlignment="1">
      <alignment vertical="center"/>
    </xf>
    <xf numFmtId="165" fontId="12" fillId="0" borderId="0" xfId="1" applyNumberFormat="1" applyFont="1" applyFill="1" applyAlignment="1">
      <alignment horizontal="right" vertical="center"/>
    </xf>
    <xf numFmtId="165" fontId="11" fillId="0" borderId="1" xfId="1" applyNumberFormat="1" applyFont="1" applyFill="1" applyBorder="1" applyAlignment="1">
      <alignment horizontal="left" vertical="center"/>
    </xf>
    <xf numFmtId="0" fontId="11" fillId="0" borderId="1" xfId="0" applyFont="1" applyBorder="1" applyAlignment="1">
      <alignment horizontal="left"/>
    </xf>
    <xf numFmtId="0" fontId="11" fillId="0" borderId="1" xfId="0" applyFont="1" applyBorder="1" applyAlignment="1">
      <alignment vertical="center"/>
    </xf>
    <xf numFmtId="0" fontId="11" fillId="0" borderId="0" xfId="3" applyFont="1" applyFill="1" applyBorder="1" applyAlignment="1">
      <alignment horizontal="left" vertical="center"/>
    </xf>
    <xf numFmtId="0" fontId="11" fillId="0" borderId="0" xfId="0" applyFont="1" applyAlignment="1">
      <alignment vertical="center"/>
    </xf>
    <xf numFmtId="0" fontId="16" fillId="0" borderId="0" xfId="0" applyFont="1" applyAlignment="1">
      <alignment vertical="center"/>
    </xf>
    <xf numFmtId="10" fontId="11" fillId="0" borderId="0" xfId="5" applyNumberFormat="1" applyFont="1" applyFill="1" applyBorder="1" applyAlignment="1">
      <alignment vertical="center" wrapText="1"/>
    </xf>
    <xf numFmtId="3" fontId="12" fillId="0" borderId="0" xfId="3" applyNumberFormat="1" applyFont="1" applyFill="1" applyBorder="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11" fillId="0" borderId="1" xfId="0" applyFont="1" applyBorder="1" applyAlignment="1">
      <alignment horizontal="left" vertical="center"/>
    </xf>
    <xf numFmtId="165" fontId="11" fillId="10" borderId="1" xfId="1" applyNumberFormat="1" applyFont="1" applyFill="1" applyBorder="1" applyAlignment="1">
      <alignment vertical="center" wrapText="1"/>
    </xf>
    <xf numFmtId="3" fontId="11" fillId="10" borderId="1" xfId="3" applyNumberFormat="1" applyFont="1" applyFill="1" applyBorder="1" applyAlignment="1">
      <alignment vertical="center" wrapText="1"/>
    </xf>
    <xf numFmtId="0" fontId="12" fillId="0" borderId="0" xfId="3" applyFont="1" applyFill="1" applyBorder="1" applyAlignment="1">
      <alignment horizontal="left" vertical="center" indent="1"/>
    </xf>
    <xf numFmtId="165" fontId="12" fillId="0" borderId="0" xfId="1" applyNumberFormat="1" applyFont="1" applyAlignment="1">
      <alignment horizontal="center" vertical="center"/>
    </xf>
    <xf numFmtId="165" fontId="13" fillId="0" borderId="0" xfId="1" applyNumberFormat="1" applyFont="1" applyAlignment="1">
      <alignment horizontal="center" vertical="center"/>
    </xf>
    <xf numFmtId="165" fontId="12" fillId="0" borderId="0" xfId="1" applyNumberFormat="1" applyFont="1" applyBorder="1" applyAlignment="1">
      <alignment horizontal="center" vertical="center"/>
    </xf>
    <xf numFmtId="165" fontId="11" fillId="0" borderId="0" xfId="1" applyNumberFormat="1" applyFont="1" applyBorder="1" applyAlignment="1">
      <alignment horizontal="center" vertical="center"/>
    </xf>
    <xf numFmtId="165" fontId="12" fillId="0" borderId="0" xfId="1" applyNumberFormat="1" applyFont="1" applyFill="1" applyBorder="1" applyAlignment="1">
      <alignment horizontal="right" vertical="center"/>
    </xf>
    <xf numFmtId="0" fontId="12" fillId="0" borderId="0" xfId="3" applyFont="1" applyFill="1" applyBorder="1" applyAlignment="1">
      <alignment horizontal="left" vertical="center"/>
    </xf>
    <xf numFmtId="0" fontId="12" fillId="0" borderId="0" xfId="0" applyFont="1" applyAlignment="1">
      <alignment horizontal="left" vertical="center"/>
    </xf>
    <xf numFmtId="165" fontId="12" fillId="0" borderId="0" xfId="1" applyNumberFormat="1" applyFont="1" applyFill="1" applyBorder="1" applyAlignment="1">
      <alignment vertical="center"/>
    </xf>
    <xf numFmtId="0" fontId="12" fillId="0" borderId="0" xfId="0" applyFont="1" applyAlignment="1">
      <alignment horizontal="left" vertical="center" indent="1"/>
    </xf>
    <xf numFmtId="0" fontId="12" fillId="0" borderId="0" xfId="0" applyFont="1" applyAlignment="1">
      <alignment horizontal="left" vertical="center" indent="2"/>
    </xf>
    <xf numFmtId="165" fontId="12" fillId="0" borderId="0" xfId="1" applyNumberFormat="1" applyFont="1" applyFill="1" applyBorder="1" applyAlignment="1">
      <alignment horizontal="center" vertical="center"/>
    </xf>
    <xf numFmtId="165" fontId="12" fillId="0" borderId="0" xfId="1" applyNumberFormat="1" applyFont="1" applyBorder="1" applyAlignment="1">
      <alignment horizontal="right" vertical="center"/>
    </xf>
    <xf numFmtId="0" fontId="12" fillId="0" borderId="0" xfId="3" applyFont="1" applyFill="1" applyBorder="1" applyAlignment="1">
      <alignment horizontal="left" vertical="center" indent="2"/>
    </xf>
    <xf numFmtId="165" fontId="11" fillId="0" borderId="0" xfId="1" applyNumberFormat="1" applyFont="1" applyFill="1" applyAlignment="1">
      <alignment horizontal="right" vertical="center"/>
    </xf>
    <xf numFmtId="0" fontId="8" fillId="0" borderId="0" xfId="0" applyFont="1" applyAlignment="1">
      <alignment horizontal="center" vertical="center"/>
    </xf>
    <xf numFmtId="17" fontId="19" fillId="0" borderId="0" xfId="0" applyNumberFormat="1" applyFont="1" applyAlignment="1">
      <alignment horizontal="center" vertical="center"/>
    </xf>
    <xf numFmtId="3" fontId="11" fillId="0" borderId="1" xfId="3" applyNumberFormat="1" applyFont="1" applyFill="1" applyBorder="1" applyAlignment="1">
      <alignment vertical="center" wrapText="1"/>
    </xf>
    <xf numFmtId="165" fontId="11" fillId="0" borderId="1" xfId="1" applyNumberFormat="1" applyFont="1" applyFill="1" applyBorder="1" applyAlignment="1">
      <alignment vertical="center" wrapText="1"/>
    </xf>
    <xf numFmtId="17" fontId="8" fillId="4" borderId="0" xfId="0" applyNumberFormat="1" applyFont="1" applyFill="1" applyAlignment="1">
      <alignment horizontal="center" vertical="center"/>
    </xf>
    <xf numFmtId="0" fontId="6" fillId="0" borderId="0" xfId="0" applyFont="1" applyAlignment="1">
      <alignment horizontal="left" vertical="center" wrapText="1"/>
    </xf>
    <xf numFmtId="0" fontId="8" fillId="4" borderId="0" xfId="0" applyFont="1" applyFill="1" applyAlignment="1">
      <alignment horizontal="center" vertical="center"/>
    </xf>
    <xf numFmtId="168" fontId="12" fillId="0" borderId="0" xfId="1" applyNumberFormat="1" applyFont="1" applyAlignment="1">
      <alignment horizontal="right" vertical="center"/>
    </xf>
    <xf numFmtId="164" fontId="4" fillId="0" borderId="0" xfId="1" applyFont="1"/>
    <xf numFmtId="165" fontId="4" fillId="0" borderId="0" xfId="1" applyNumberFormat="1" applyFont="1"/>
    <xf numFmtId="17" fontId="8" fillId="4" borderId="0" xfId="0" applyNumberFormat="1" applyFont="1" applyFill="1" applyAlignment="1">
      <alignment horizontal="center" vertical="center"/>
    </xf>
    <xf numFmtId="0" fontId="7" fillId="4" borderId="0" xfId="0" applyFont="1" applyFill="1" applyAlignment="1">
      <alignment horizontal="center" vertical="center"/>
    </xf>
    <xf numFmtId="3" fontId="8" fillId="8" borderId="0" xfId="3" applyNumberFormat="1" applyFont="1" applyFill="1" applyBorder="1" applyAlignment="1">
      <alignment horizontal="center" vertical="center" wrapText="1"/>
    </xf>
    <xf numFmtId="17" fontId="8" fillId="8" borderId="0" xfId="0" applyNumberFormat="1" applyFont="1" applyFill="1" applyAlignment="1">
      <alignment horizontal="left" vertical="center" wrapText="1"/>
    </xf>
    <xf numFmtId="17" fontId="7" fillId="4" borderId="0" xfId="0" applyNumberFormat="1" applyFont="1" applyFill="1" applyAlignment="1">
      <alignment horizontal="center" vertical="center" wrapText="1"/>
    </xf>
    <xf numFmtId="0" fontId="6" fillId="0" borderId="0" xfId="0" applyFont="1" applyAlignment="1">
      <alignment horizontal="left" vertical="center" wrapText="1"/>
    </xf>
    <xf numFmtId="17" fontId="21" fillId="11" borderId="0" xfId="0" applyNumberFormat="1" applyFont="1" applyFill="1" applyAlignment="1">
      <alignment horizontal="center" vertical="center"/>
    </xf>
    <xf numFmtId="0" fontId="21" fillId="11" borderId="0" xfId="0" applyFont="1" applyFill="1" applyAlignment="1">
      <alignment horizontal="center" vertical="center"/>
    </xf>
    <xf numFmtId="0" fontId="21" fillId="0" borderId="0" xfId="0" applyFont="1" applyAlignment="1">
      <alignment horizontal="center" vertical="center"/>
    </xf>
    <xf numFmtId="165" fontId="11" fillId="0" borderId="0" xfId="1" applyNumberFormat="1" applyFont="1" applyFill="1" applyBorder="1" applyAlignment="1">
      <alignment horizontal="center" vertical="center"/>
    </xf>
    <xf numFmtId="165" fontId="13" fillId="0" borderId="0" xfId="1" applyNumberFormat="1" applyFont="1" applyFill="1" applyBorder="1" applyAlignment="1">
      <alignment horizontal="center" vertical="center"/>
    </xf>
    <xf numFmtId="165" fontId="11" fillId="12" borderId="1" xfId="1" applyNumberFormat="1" applyFont="1" applyFill="1" applyBorder="1" applyAlignment="1">
      <alignment vertical="center" wrapText="1"/>
    </xf>
    <xf numFmtId="165" fontId="12" fillId="0" borderId="0" xfId="1" applyNumberFormat="1" applyFont="1" applyFill="1" applyBorder="1" applyAlignment="1">
      <alignment horizontal="center"/>
    </xf>
    <xf numFmtId="165" fontId="11" fillId="0" borderId="0" xfId="1" applyNumberFormat="1" applyFont="1" applyFill="1" applyBorder="1" applyAlignment="1">
      <alignment horizontal="center"/>
    </xf>
    <xf numFmtId="41" fontId="11" fillId="0" borderId="0" xfId="2" applyNumberFormat="1" applyFont="1" applyFill="1" applyBorder="1" applyAlignment="1">
      <alignment horizontal="center"/>
    </xf>
    <xf numFmtId="41" fontId="12" fillId="0" borderId="0" xfId="2" applyNumberFormat="1" applyFont="1" applyFill="1" applyBorder="1" applyAlignment="1">
      <alignment horizontal="center"/>
    </xf>
  </cellXfs>
  <cellStyles count="7">
    <cellStyle name="Millares" xfId="1" builtinId="3"/>
    <cellStyle name="Millares 2" xfId="4" xr:uid="{7A0253D2-6264-4FF3-9A17-A2C5540D3378}"/>
    <cellStyle name="Normal" xfId="0" builtinId="0"/>
    <cellStyle name="Normal 2 2" xfId="6" xr:uid="{0F41713F-0307-4A4D-899E-970E91AF88A7}"/>
    <cellStyle name="Normal 2 2 2" xfId="3" xr:uid="{FBEC8D42-3A9E-4066-9AE1-F0214A59BF7E}"/>
    <cellStyle name="Percent" xfId="5" xr:uid="{37D661CF-E57C-4BDA-982D-97BE1FBAF90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4D0A-FC79-47B0-9ED9-51D0AF20B936}">
  <sheetPr>
    <tabColor theme="0" tint="-4.9989318521683403E-2"/>
    <pageSetUpPr fitToPage="1"/>
  </sheetPr>
  <dimension ref="A1:BZ297"/>
  <sheetViews>
    <sheetView showGridLines="0" view="pageBreakPreview" topLeftCell="B198" zoomScale="55" zoomScaleNormal="70" zoomScaleSheetLayoutView="55" workbookViewId="0">
      <selection activeCell="L211" sqref="L211"/>
    </sheetView>
  </sheetViews>
  <sheetFormatPr baseColWidth="10" defaultColWidth="11.42578125" defaultRowHeight="14.25" outlineLevelRow="1" outlineLevelCol="1" x14ac:dyDescent="0.2"/>
  <cols>
    <col min="1" max="1" width="107.140625" style="5" customWidth="1"/>
    <col min="2" max="2" width="19.5703125" style="4" customWidth="1" outlineLevel="1"/>
    <col min="3" max="13" width="19.5703125" style="4" customWidth="1"/>
    <col min="14" max="16384" width="11.42578125" style="5"/>
  </cols>
  <sheetData>
    <row r="1" spans="1:13" ht="17.45" customHeight="1" x14ac:dyDescent="0.2">
      <c r="A1" s="1" t="s">
        <v>0</v>
      </c>
    </row>
    <row r="2" spans="1:13" ht="17.45" customHeight="1" x14ac:dyDescent="0.2">
      <c r="A2" s="1" t="s">
        <v>1</v>
      </c>
    </row>
    <row r="3" spans="1:13" ht="17.45" customHeight="1" x14ac:dyDescent="0.2">
      <c r="A3" s="1" t="s">
        <v>225</v>
      </c>
    </row>
    <row r="4" spans="1:13" ht="17.45" customHeight="1" x14ac:dyDescent="0.2">
      <c r="A4" s="1" t="s">
        <v>3</v>
      </c>
      <c r="B4" s="156"/>
      <c r="C4" s="156"/>
      <c r="D4" s="156"/>
      <c r="E4" s="156"/>
      <c r="F4" s="156"/>
      <c r="G4" s="156"/>
      <c r="H4" s="156"/>
      <c r="I4" s="156"/>
      <c r="J4" s="156"/>
      <c r="K4" s="156"/>
      <c r="L4" s="156"/>
      <c r="M4" s="156"/>
    </row>
    <row r="5" spans="1:13" ht="17.45" customHeight="1" x14ac:dyDescent="0.2">
      <c r="A5" s="1"/>
      <c r="B5" s="156"/>
      <c r="C5" s="156"/>
      <c r="D5" s="156"/>
      <c r="E5" s="156"/>
      <c r="F5" s="156"/>
      <c r="G5" s="156"/>
      <c r="H5" s="156"/>
      <c r="I5" s="156"/>
      <c r="J5" s="156"/>
      <c r="K5" s="156"/>
      <c r="L5" s="156"/>
      <c r="M5" s="156"/>
    </row>
    <row r="6" spans="1:13" ht="17.45" hidden="1" customHeight="1" outlineLevel="1" x14ac:dyDescent="0.2">
      <c r="A6" s="67" t="s">
        <v>210</v>
      </c>
      <c r="B6" s="156"/>
      <c r="C6" s="156"/>
      <c r="D6" s="156"/>
      <c r="E6" s="156"/>
      <c r="F6" s="156"/>
      <c r="G6" s="156"/>
      <c r="H6" s="156"/>
      <c r="I6" s="156"/>
      <c r="J6" s="156"/>
      <c r="K6" s="156"/>
      <c r="L6" s="156"/>
      <c r="M6" s="156"/>
    </row>
    <row r="7" spans="1:13" ht="17.45" customHeight="1" collapsed="1" x14ac:dyDescent="0.2">
      <c r="A7" s="132"/>
      <c r="B7" s="156"/>
      <c r="C7" s="156"/>
      <c r="D7" s="156"/>
      <c r="E7" s="156"/>
      <c r="F7" s="156"/>
      <c r="G7" s="156"/>
      <c r="H7" s="156"/>
      <c r="I7" s="156"/>
      <c r="J7" s="156"/>
      <c r="K7" s="156"/>
      <c r="L7" s="156"/>
      <c r="M7" s="156"/>
    </row>
    <row r="8" spans="1:13" ht="17.45" customHeight="1" x14ac:dyDescent="0.2">
      <c r="A8" s="166" t="s">
        <v>5</v>
      </c>
      <c r="B8" s="165" t="s">
        <v>177</v>
      </c>
      <c r="C8" s="165" t="s">
        <v>178</v>
      </c>
      <c r="D8" s="165" t="s">
        <v>179</v>
      </c>
      <c r="E8" s="165" t="s">
        <v>4</v>
      </c>
      <c r="F8" s="165" t="s">
        <v>180</v>
      </c>
      <c r="G8" s="165" t="s">
        <v>181</v>
      </c>
      <c r="H8" s="165" t="s">
        <v>182</v>
      </c>
      <c r="I8" s="165" t="s">
        <v>183</v>
      </c>
      <c r="J8" s="165" t="s">
        <v>184</v>
      </c>
      <c r="K8" s="165" t="s">
        <v>185</v>
      </c>
      <c r="L8" s="165" t="s">
        <v>186</v>
      </c>
      <c r="M8" s="165" t="s">
        <v>187</v>
      </c>
    </row>
    <row r="9" spans="1:13" ht="17.45" customHeight="1" x14ac:dyDescent="0.2">
      <c r="A9" s="166"/>
      <c r="B9" s="165"/>
      <c r="C9" s="165"/>
      <c r="D9" s="165"/>
      <c r="E9" s="165"/>
      <c r="F9" s="165"/>
      <c r="G9" s="165"/>
      <c r="H9" s="165"/>
      <c r="I9" s="165"/>
      <c r="J9" s="165"/>
      <c r="K9" s="165"/>
      <c r="L9" s="165"/>
      <c r="M9" s="165"/>
    </row>
    <row r="10" spans="1:13" ht="17.45" customHeight="1" x14ac:dyDescent="0.2">
      <c r="A10" s="12"/>
      <c r="B10" s="155"/>
      <c r="C10" s="155"/>
      <c r="D10" s="155"/>
      <c r="E10" s="155"/>
      <c r="F10" s="155"/>
      <c r="G10" s="155"/>
      <c r="H10" s="155"/>
      <c r="I10" s="155"/>
      <c r="J10" s="155"/>
      <c r="K10" s="155"/>
      <c r="L10" s="155"/>
      <c r="M10" s="155"/>
    </row>
    <row r="11" spans="1:13" ht="17.45" customHeight="1" x14ac:dyDescent="0.2">
      <c r="A11" s="130" t="s">
        <v>70</v>
      </c>
      <c r="B11" s="80">
        <v>17032.856778506321</v>
      </c>
      <c r="C11" s="154">
        <v>19327.846700351187</v>
      </c>
      <c r="D11" s="80">
        <v>19195.666647103826</v>
      </c>
      <c r="E11" s="80">
        <v>18382.277028150485</v>
      </c>
      <c r="F11" s="80">
        <v>18597.860926765825</v>
      </c>
      <c r="G11" s="80">
        <v>18568.325378409238</v>
      </c>
      <c r="H11" s="80">
        <v>19296.305265017261</v>
      </c>
      <c r="I11" s="80">
        <v>19151.9248461567</v>
      </c>
      <c r="J11" s="80">
        <v>16998.85888062718</v>
      </c>
      <c r="K11" s="154">
        <v>19138.438287446384</v>
      </c>
      <c r="L11" s="154">
        <v>18633.941807090774</v>
      </c>
      <c r="M11" s="154">
        <v>18081.295573453233</v>
      </c>
    </row>
    <row r="12" spans="1:13" ht="17.45" customHeight="1" x14ac:dyDescent="0.2">
      <c r="A12" s="130"/>
      <c r="B12" s="78"/>
      <c r="C12" s="78"/>
      <c r="D12" s="78"/>
      <c r="E12" s="78"/>
      <c r="F12" s="78"/>
      <c r="G12" s="78"/>
      <c r="H12" s="78"/>
      <c r="I12" s="78"/>
      <c r="J12" s="78"/>
      <c r="K12" s="78"/>
      <c r="L12" s="78"/>
      <c r="M12" s="78"/>
    </row>
    <row r="13" spans="1:13" ht="17.45" customHeight="1" x14ac:dyDescent="0.2">
      <c r="A13" s="130" t="s">
        <v>71</v>
      </c>
      <c r="B13" s="152"/>
      <c r="C13" s="152"/>
      <c r="D13" s="152"/>
      <c r="E13" s="152"/>
      <c r="F13" s="152"/>
      <c r="G13" s="152"/>
      <c r="H13" s="152"/>
      <c r="I13" s="152"/>
      <c r="J13" s="152"/>
      <c r="K13" s="152"/>
      <c r="L13" s="152"/>
      <c r="M13" s="152"/>
    </row>
    <row r="14" spans="1:13" ht="17.45" customHeight="1" x14ac:dyDescent="0.2">
      <c r="A14" s="140" t="s">
        <v>72</v>
      </c>
      <c r="B14" s="152">
        <v>3760.887450242908</v>
      </c>
      <c r="C14" s="152">
        <v>5145.5658630329572</v>
      </c>
      <c r="D14" s="152">
        <v>5323.2696989577398</v>
      </c>
      <c r="E14" s="152">
        <v>5764.3673643958182</v>
      </c>
      <c r="F14" s="152">
        <v>7113.3796250859104</v>
      </c>
      <c r="G14" s="152">
        <v>7770.1013832498465</v>
      </c>
      <c r="H14" s="152">
        <v>8812.9254477003524</v>
      </c>
      <c r="I14" s="152">
        <v>11914.039822195209</v>
      </c>
      <c r="J14" s="152">
        <v>11937.413498950647</v>
      </c>
      <c r="K14" s="152">
        <v>11767.623668578866</v>
      </c>
      <c r="L14" s="152">
        <v>14894.292186134568</v>
      </c>
      <c r="M14" s="152">
        <v>17800.181913573764</v>
      </c>
    </row>
    <row r="15" spans="1:13" ht="17.45" customHeight="1" x14ac:dyDescent="0.2">
      <c r="A15" s="140" t="s">
        <v>73</v>
      </c>
      <c r="B15" s="152">
        <v>6039.1154903554552</v>
      </c>
      <c r="C15" s="152">
        <v>6525.1436524405053</v>
      </c>
      <c r="D15" s="152">
        <v>6018.7285939949461</v>
      </c>
      <c r="E15" s="152">
        <v>5437.7860819866164</v>
      </c>
      <c r="F15" s="152">
        <v>6260.1738983597907</v>
      </c>
      <c r="G15" s="152">
        <v>6378.3088331126382</v>
      </c>
      <c r="H15" s="152">
        <v>6609.4875408743819</v>
      </c>
      <c r="I15" s="152">
        <v>7510.1628213766544</v>
      </c>
      <c r="J15" s="152">
        <v>7256.5060869825784</v>
      </c>
      <c r="K15" s="152">
        <v>8129.3301437241889</v>
      </c>
      <c r="L15" s="152">
        <v>8436.9509404288929</v>
      </c>
      <c r="M15" s="152">
        <v>8712.1533482586819</v>
      </c>
    </row>
    <row r="16" spans="1:13" ht="17.45" customHeight="1" x14ac:dyDescent="0.2">
      <c r="A16" s="140" t="s">
        <v>74</v>
      </c>
      <c r="B16" s="152">
        <v>2041.4045528011757</v>
      </c>
      <c r="C16" s="152">
        <v>1914.7536799677421</v>
      </c>
      <c r="D16" s="152">
        <v>1914.0908609610713</v>
      </c>
      <c r="E16" s="152">
        <v>1733.887378696</v>
      </c>
      <c r="F16" s="152">
        <v>2077.5666154850001</v>
      </c>
      <c r="G16" s="152">
        <v>1236.047992669</v>
      </c>
      <c r="H16" s="152">
        <v>1108.8103405879999</v>
      </c>
      <c r="I16" s="152">
        <v>810.40682348999997</v>
      </c>
      <c r="J16" s="152">
        <v>969.29351914799997</v>
      </c>
      <c r="K16" s="152">
        <v>981.946513729</v>
      </c>
      <c r="L16" s="152">
        <v>1337.67732598</v>
      </c>
      <c r="M16" s="152">
        <v>1544.225679446</v>
      </c>
    </row>
    <row r="17" spans="1:13" ht="17.45" customHeight="1" x14ac:dyDescent="0.2">
      <c r="A17" s="136" t="s">
        <v>75</v>
      </c>
      <c r="B17" s="122">
        <f t="shared" ref="B17:M17" si="0">+SUM(B14:B16)</f>
        <v>11841.407493399538</v>
      </c>
      <c r="C17" s="122">
        <f t="shared" si="0"/>
        <v>13585.463195441205</v>
      </c>
      <c r="D17" s="122">
        <f t="shared" si="0"/>
        <v>13256.089153913756</v>
      </c>
      <c r="E17" s="122">
        <f t="shared" si="0"/>
        <v>12936.040825078435</v>
      </c>
      <c r="F17" s="122">
        <f t="shared" si="0"/>
        <v>15451.120138930703</v>
      </c>
      <c r="G17" s="122">
        <f t="shared" si="0"/>
        <v>15384.458209031485</v>
      </c>
      <c r="H17" s="122">
        <f t="shared" si="0"/>
        <v>16531.223329162734</v>
      </c>
      <c r="I17" s="122">
        <f t="shared" si="0"/>
        <v>20234.609467061866</v>
      </c>
      <c r="J17" s="122">
        <f t="shared" si="0"/>
        <v>20163.213105081224</v>
      </c>
      <c r="K17" s="122">
        <f t="shared" si="0"/>
        <v>20878.900326032053</v>
      </c>
      <c r="L17" s="122">
        <f t="shared" si="0"/>
        <v>24668.920452543458</v>
      </c>
      <c r="M17" s="122">
        <f t="shared" si="0"/>
        <v>28056.560941278447</v>
      </c>
    </row>
    <row r="18" spans="1:13" ht="17.45" customHeight="1" x14ac:dyDescent="0.2">
      <c r="A18" s="140" t="s">
        <v>76</v>
      </c>
      <c r="B18" s="152">
        <v>1.3779141069999998</v>
      </c>
      <c r="C18" s="152">
        <v>1.3700824920000001</v>
      </c>
      <c r="D18" s="152">
        <v>1.3700824920000001</v>
      </c>
      <c r="E18" s="152">
        <v>1.41632538</v>
      </c>
      <c r="F18" s="152">
        <v>1.8885893099999997</v>
      </c>
      <c r="G18" s="152">
        <v>1.8993837509999998</v>
      </c>
      <c r="H18" s="152">
        <v>1.8683307989999998</v>
      </c>
      <c r="I18" s="152">
        <v>1.8784677589999998</v>
      </c>
      <c r="J18" s="152">
        <v>1.424657461</v>
      </c>
      <c r="K18" s="152">
        <v>1.4148054939999999</v>
      </c>
      <c r="L18" s="152">
        <v>1.4042958159999999</v>
      </c>
      <c r="M18" s="152">
        <v>1.389894679</v>
      </c>
    </row>
    <row r="19" spans="1:13" ht="17.45" hidden="1" customHeight="1" outlineLevel="1" x14ac:dyDescent="0.2">
      <c r="A19" s="153" t="s">
        <v>77</v>
      </c>
      <c r="B19" s="152">
        <v>22461.805478710587</v>
      </c>
      <c r="C19" s="152">
        <v>21275.017421418193</v>
      </c>
      <c r="D19" s="152">
        <v>22055.645365690478</v>
      </c>
      <c r="E19" s="152">
        <v>22932.333830295851</v>
      </c>
      <c r="F19" s="152">
        <v>23326.776447301614</v>
      </c>
      <c r="G19" s="152">
        <v>24978.562083372857</v>
      </c>
      <c r="H19" s="152">
        <v>25592.421704162545</v>
      </c>
      <c r="I19" s="152">
        <v>24653.070421380864</v>
      </c>
      <c r="J19" s="152">
        <v>27050.197850511646</v>
      </c>
      <c r="K19" s="152">
        <v>28266.910500191509</v>
      </c>
      <c r="L19" s="145">
        <v>28968.58867247295</v>
      </c>
      <c r="M19" s="145">
        <v>31143.129525992743</v>
      </c>
    </row>
    <row r="20" spans="1:13" ht="17.45" hidden="1" customHeight="1" outlineLevel="1" x14ac:dyDescent="0.2">
      <c r="A20" s="153" t="s">
        <v>78</v>
      </c>
      <c r="B20" s="152">
        <v>1476.7324609369819</v>
      </c>
      <c r="C20" s="152">
        <v>903.06032321324381</v>
      </c>
      <c r="D20" s="152">
        <v>1034.234726760807</v>
      </c>
      <c r="E20" s="152">
        <v>994.64629786349212</v>
      </c>
      <c r="F20" s="152">
        <v>1117.3488263521749</v>
      </c>
      <c r="G20" s="152">
        <v>1370.6011553117446</v>
      </c>
      <c r="H20" s="152">
        <v>1439.6033962789347</v>
      </c>
      <c r="I20" s="152">
        <v>1436.9338676023146</v>
      </c>
      <c r="J20" s="152">
        <v>1421.3032813317645</v>
      </c>
      <c r="K20" s="152">
        <v>1652.5796769535343</v>
      </c>
      <c r="L20" s="152">
        <v>1777.1985507345064</v>
      </c>
      <c r="M20" s="152">
        <v>1558.9844352831408</v>
      </c>
    </row>
    <row r="21" spans="1:13" ht="17.45" customHeight="1" collapsed="1" x14ac:dyDescent="0.2">
      <c r="A21" s="140" t="s">
        <v>79</v>
      </c>
      <c r="B21" s="152">
        <f t="shared" ref="B21:M21" si="1">+SUM(B19:B20)</f>
        <v>23938.537939647569</v>
      </c>
      <c r="C21" s="152">
        <f t="shared" si="1"/>
        <v>22178.077744631439</v>
      </c>
      <c r="D21" s="152">
        <f t="shared" si="1"/>
        <v>23089.880092451283</v>
      </c>
      <c r="E21" s="152">
        <f t="shared" si="1"/>
        <v>23926.980128159343</v>
      </c>
      <c r="F21" s="152">
        <f t="shared" si="1"/>
        <v>24444.12527365379</v>
      </c>
      <c r="G21" s="152">
        <f t="shared" si="1"/>
        <v>26349.163238684603</v>
      </c>
      <c r="H21" s="152">
        <f t="shared" si="1"/>
        <v>27032.025100441479</v>
      </c>
      <c r="I21" s="152">
        <f t="shared" si="1"/>
        <v>26090.004288983178</v>
      </c>
      <c r="J21" s="152">
        <f t="shared" si="1"/>
        <v>28471.501131843412</v>
      </c>
      <c r="K21" s="152">
        <f t="shared" si="1"/>
        <v>29919.490177145042</v>
      </c>
      <c r="L21" s="145">
        <f t="shared" si="1"/>
        <v>30745.787223207455</v>
      </c>
      <c r="M21" s="145">
        <f t="shared" si="1"/>
        <v>32702.113961275885</v>
      </c>
    </row>
    <row r="22" spans="1:13" ht="17.45" customHeight="1" x14ac:dyDescent="0.2">
      <c r="A22" s="140" t="s">
        <v>80</v>
      </c>
      <c r="B22" s="152">
        <v>9734.5619741112441</v>
      </c>
      <c r="C22" s="152">
        <v>9789.6267621630177</v>
      </c>
      <c r="D22" s="152">
        <v>9738.381277934448</v>
      </c>
      <c r="E22" s="152">
        <v>9783.680292420433</v>
      </c>
      <c r="F22" s="152">
        <v>9979.6794232247921</v>
      </c>
      <c r="G22" s="152">
        <v>10208.982914712038</v>
      </c>
      <c r="H22" s="152">
        <v>10223.952446277341</v>
      </c>
      <c r="I22" s="152">
        <v>10433.323287766532</v>
      </c>
      <c r="J22" s="152">
        <v>10689.691891537133</v>
      </c>
      <c r="K22" s="152">
        <v>10425.751379239808</v>
      </c>
      <c r="L22" s="145">
        <v>9450.1244932340596</v>
      </c>
      <c r="M22" s="145">
        <v>9307.4018728241972</v>
      </c>
    </row>
    <row r="23" spans="1:13" ht="17.45" customHeight="1" x14ac:dyDescent="0.2">
      <c r="A23" s="136" t="s">
        <v>81</v>
      </c>
      <c r="B23" s="122">
        <f t="shared" ref="B23:M23" si="2">SUM(B18,B21:B22)</f>
        <v>33674.477827865812</v>
      </c>
      <c r="C23" s="122">
        <f t="shared" si="2"/>
        <v>31969.074589286458</v>
      </c>
      <c r="D23" s="122">
        <f t="shared" si="2"/>
        <v>32829.631452877729</v>
      </c>
      <c r="E23" s="122">
        <f t="shared" si="2"/>
        <v>33712.076745959777</v>
      </c>
      <c r="F23" s="122">
        <f t="shared" si="2"/>
        <v>34425.693286188587</v>
      </c>
      <c r="G23" s="122">
        <f t="shared" si="2"/>
        <v>36560.045537147642</v>
      </c>
      <c r="H23" s="122">
        <f t="shared" si="2"/>
        <v>37257.845877517815</v>
      </c>
      <c r="I23" s="122">
        <f t="shared" si="2"/>
        <v>36525.206044508712</v>
      </c>
      <c r="J23" s="122">
        <f t="shared" si="2"/>
        <v>39162.617680841548</v>
      </c>
      <c r="K23" s="122">
        <f t="shared" si="2"/>
        <v>40346.65636187885</v>
      </c>
      <c r="L23" s="122">
        <f t="shared" si="2"/>
        <v>40197.316012257514</v>
      </c>
      <c r="M23" s="122">
        <f t="shared" si="2"/>
        <v>42010.905728779078</v>
      </c>
    </row>
    <row r="24" spans="1:13" ht="17.45" customHeight="1" x14ac:dyDescent="0.2">
      <c r="A24" s="130" t="s">
        <v>82</v>
      </c>
      <c r="B24" s="122">
        <v>20.854313498437996</v>
      </c>
      <c r="C24" s="122">
        <v>35.107829307640003</v>
      </c>
      <c r="D24" s="122">
        <v>69.426685845599806</v>
      </c>
      <c r="E24" s="122">
        <v>33.955080933180795</v>
      </c>
      <c r="F24" s="122">
        <v>48.662033836900001</v>
      </c>
      <c r="G24" s="122">
        <v>58.930483043999999</v>
      </c>
      <c r="H24" s="122">
        <v>61.565500365319998</v>
      </c>
      <c r="I24" s="122">
        <v>71.845756199009998</v>
      </c>
      <c r="J24" s="122">
        <v>54.019405407799994</v>
      </c>
      <c r="K24" s="122">
        <v>39.868018144859995</v>
      </c>
      <c r="L24" s="122">
        <v>40.010968832490001</v>
      </c>
      <c r="M24" s="122">
        <v>36.649659399999997</v>
      </c>
    </row>
    <row r="25" spans="1:13" ht="17.45" customHeight="1" x14ac:dyDescent="0.2">
      <c r="A25" s="136"/>
      <c r="B25" s="151"/>
      <c r="C25" s="151"/>
      <c r="D25" s="151"/>
      <c r="E25" s="151"/>
      <c r="F25" s="151"/>
      <c r="G25" s="151"/>
      <c r="H25" s="151"/>
      <c r="I25" s="151"/>
      <c r="J25" s="151"/>
      <c r="K25" s="151"/>
      <c r="L25" s="151"/>
      <c r="M25" s="151"/>
    </row>
    <row r="26" spans="1:13" ht="17.45" customHeight="1" x14ac:dyDescent="0.2">
      <c r="A26" s="136" t="s">
        <v>83</v>
      </c>
      <c r="B26" s="122"/>
      <c r="C26" s="122"/>
      <c r="D26" s="122"/>
      <c r="E26" s="122"/>
      <c r="F26" s="122"/>
      <c r="G26" s="122"/>
      <c r="H26" s="122"/>
      <c r="I26" s="122"/>
      <c r="J26" s="122"/>
      <c r="K26" s="122"/>
      <c r="L26" s="122"/>
      <c r="M26" s="122"/>
    </row>
    <row r="27" spans="1:13" ht="17.45" customHeight="1" x14ac:dyDescent="0.2">
      <c r="A27" s="149" t="s">
        <v>84</v>
      </c>
      <c r="B27" s="78">
        <f t="shared" ref="B27:M27" si="3">+B28+B29</f>
        <v>110742.84174054622</v>
      </c>
      <c r="C27" s="78">
        <f t="shared" si="3"/>
        <v>110049.84548091145</v>
      </c>
      <c r="D27" s="78">
        <f t="shared" si="3"/>
        <v>109288.8869558673</v>
      </c>
      <c r="E27" s="78">
        <f t="shared" si="3"/>
        <v>109270.38801946989</v>
      </c>
      <c r="F27" s="78">
        <f t="shared" si="3"/>
        <v>107440.42397021083</v>
      </c>
      <c r="G27" s="78">
        <f t="shared" si="3"/>
        <v>109840.6029171144</v>
      </c>
      <c r="H27" s="78">
        <f t="shared" si="3"/>
        <v>114078.32645019186</v>
      </c>
      <c r="I27" s="78">
        <f t="shared" si="3"/>
        <v>113251.27292520019</v>
      </c>
      <c r="J27" s="78">
        <f t="shared" si="3"/>
        <v>116119.69831126116</v>
      </c>
      <c r="K27" s="78">
        <f t="shared" si="3"/>
        <v>114107.37480279655</v>
      </c>
      <c r="L27" s="126">
        <f t="shared" si="3"/>
        <v>114612.91217712933</v>
      </c>
      <c r="M27" s="126">
        <f t="shared" si="3"/>
        <v>116758.77831679204</v>
      </c>
    </row>
    <row r="28" spans="1:13" ht="17.45" customHeight="1" x14ac:dyDescent="0.2">
      <c r="A28" s="150" t="s">
        <v>84</v>
      </c>
      <c r="B28" s="78">
        <v>104775.09869539732</v>
      </c>
      <c r="C28" s="78">
        <v>106129.87032489764</v>
      </c>
      <c r="D28" s="78">
        <v>106350.77016145273</v>
      </c>
      <c r="E28" s="78">
        <v>107459.92332761435</v>
      </c>
      <c r="F28" s="78">
        <v>107047.81651296307</v>
      </c>
      <c r="G28" s="78">
        <v>109461.43276449402</v>
      </c>
      <c r="H28" s="78">
        <v>112647.47594447664</v>
      </c>
      <c r="I28" s="78">
        <v>112798.26934308874</v>
      </c>
      <c r="J28" s="78">
        <v>115414.64360756248</v>
      </c>
      <c r="K28" s="78">
        <v>113381.22982267672</v>
      </c>
      <c r="L28" s="78">
        <v>113011.79221189974</v>
      </c>
      <c r="M28" s="78">
        <v>115328.60224029688</v>
      </c>
    </row>
    <row r="29" spans="1:13" ht="17.45" customHeight="1" x14ac:dyDescent="0.2">
      <c r="A29" s="150" t="s">
        <v>85</v>
      </c>
      <c r="B29" s="78">
        <v>5967.7430451489017</v>
      </c>
      <c r="C29" s="78">
        <v>3919.9751560138166</v>
      </c>
      <c r="D29" s="78">
        <v>2938.1167944145736</v>
      </c>
      <c r="E29" s="78">
        <v>1810.4646918555407</v>
      </c>
      <c r="F29" s="78">
        <v>392.60745724777263</v>
      </c>
      <c r="G29" s="78">
        <v>379.17015262037904</v>
      </c>
      <c r="H29" s="78">
        <v>1430.8505057152211</v>
      </c>
      <c r="I29" s="78">
        <v>453.00358211144402</v>
      </c>
      <c r="J29" s="78">
        <v>705.05470369868203</v>
      </c>
      <c r="K29" s="78">
        <v>726.14498011983312</v>
      </c>
      <c r="L29" s="126">
        <v>1601.1199652295927</v>
      </c>
      <c r="M29" s="126">
        <v>1430.1760764951566</v>
      </c>
    </row>
    <row r="30" spans="1:13" ht="17.45" customHeight="1" x14ac:dyDescent="0.2">
      <c r="A30" s="149" t="s">
        <v>86</v>
      </c>
      <c r="B30" s="78">
        <v>59419.443850333235</v>
      </c>
      <c r="C30" s="78">
        <v>60186.86491421266</v>
      </c>
      <c r="D30" s="78">
        <v>60033.798843894023</v>
      </c>
      <c r="E30" s="78">
        <v>60631.510564533783</v>
      </c>
      <c r="F30" s="78">
        <v>59999.610700096106</v>
      </c>
      <c r="G30" s="78">
        <v>60049.70231427432</v>
      </c>
      <c r="H30" s="78">
        <v>60561.682140523983</v>
      </c>
      <c r="I30" s="78">
        <v>61133.130222687738</v>
      </c>
      <c r="J30" s="78">
        <v>61976.324553328988</v>
      </c>
      <c r="K30" s="78">
        <v>62408.982396034946</v>
      </c>
      <c r="L30" s="126">
        <v>62725.124715873113</v>
      </c>
      <c r="M30" s="126">
        <v>63668.296768961525</v>
      </c>
    </row>
    <row r="31" spans="1:13" ht="17.45" customHeight="1" x14ac:dyDescent="0.2">
      <c r="A31" s="149" t="s">
        <v>87</v>
      </c>
      <c r="B31" s="78">
        <v>17883.354759664624</v>
      </c>
      <c r="C31" s="78">
        <v>18026.095405905933</v>
      </c>
      <c r="D31" s="78">
        <v>17756.534238547731</v>
      </c>
      <c r="E31" s="78">
        <v>18116.622666514322</v>
      </c>
      <c r="F31" s="78">
        <v>18486.205819573523</v>
      </c>
      <c r="G31" s="78">
        <v>18852.955803759443</v>
      </c>
      <c r="H31" s="78">
        <v>19666.343908426534</v>
      </c>
      <c r="I31" s="78">
        <v>20604.04930874033</v>
      </c>
      <c r="J31" s="78">
        <v>22035.726724973381</v>
      </c>
      <c r="K31" s="78">
        <v>22965.941879378024</v>
      </c>
      <c r="L31" s="126">
        <v>23618.64435486927</v>
      </c>
      <c r="M31" s="126">
        <v>24446.670416365287</v>
      </c>
    </row>
    <row r="32" spans="1:13" ht="17.45" customHeight="1" x14ac:dyDescent="0.2">
      <c r="A32" s="149" t="s">
        <v>88</v>
      </c>
      <c r="B32" s="78">
        <v>267.72006059999995</v>
      </c>
      <c r="C32" s="78">
        <v>267.619415463</v>
      </c>
      <c r="D32" s="78">
        <v>268.48508362399997</v>
      </c>
      <c r="E32" s="78">
        <v>272.31488948199996</v>
      </c>
      <c r="F32" s="78">
        <v>277.52884378299996</v>
      </c>
      <c r="G32" s="78">
        <v>284.850529354</v>
      </c>
      <c r="H32" s="78">
        <v>295.61906121999999</v>
      </c>
      <c r="I32" s="78">
        <v>4.9600594629999994</v>
      </c>
      <c r="J32" s="78">
        <v>4.37522638</v>
      </c>
      <c r="K32" s="78">
        <v>4.1790253560000004</v>
      </c>
      <c r="L32" s="78">
        <v>1.5338057030000001</v>
      </c>
      <c r="M32" s="78">
        <v>1.599997884</v>
      </c>
    </row>
    <row r="33" spans="1:13" ht="17.45" customHeight="1" x14ac:dyDescent="0.2">
      <c r="A33" s="136" t="s">
        <v>89</v>
      </c>
      <c r="B33" s="122">
        <f t="shared" ref="B33:M33" si="4">+SUM(B30:B32,B27)</f>
        <v>188313.36041114409</v>
      </c>
      <c r="C33" s="122">
        <f t="shared" si="4"/>
        <v>188530.42521649305</v>
      </c>
      <c r="D33" s="122">
        <f t="shared" si="4"/>
        <v>187347.70512193305</v>
      </c>
      <c r="E33" s="122">
        <f t="shared" si="4"/>
        <v>188290.83614</v>
      </c>
      <c r="F33" s="122">
        <f t="shared" si="4"/>
        <v>186203.76933366345</v>
      </c>
      <c r="G33" s="122">
        <f t="shared" si="4"/>
        <v>189028.11156450218</v>
      </c>
      <c r="H33" s="122">
        <f t="shared" si="4"/>
        <v>194601.97156036238</v>
      </c>
      <c r="I33" s="122">
        <f t="shared" si="4"/>
        <v>194993.41251609125</v>
      </c>
      <c r="J33" s="122">
        <f t="shared" si="4"/>
        <v>200136.12481594353</v>
      </c>
      <c r="K33" s="122">
        <f t="shared" si="4"/>
        <v>199486.47810356552</v>
      </c>
      <c r="L33" s="122">
        <f t="shared" si="4"/>
        <v>200958.21505357471</v>
      </c>
      <c r="M33" s="122">
        <f t="shared" si="4"/>
        <v>204875.34550000285</v>
      </c>
    </row>
    <row r="34" spans="1:13" ht="17.45" customHeight="1" x14ac:dyDescent="0.2">
      <c r="A34" s="147" t="s">
        <v>90</v>
      </c>
      <c r="B34" s="78">
        <v>-9197.5129102163846</v>
      </c>
      <c r="C34" s="78">
        <v>-9427.5232009474676</v>
      </c>
      <c r="D34" s="78">
        <v>-9435.157686867864</v>
      </c>
      <c r="E34" s="78">
        <v>-9843.1105783653966</v>
      </c>
      <c r="F34" s="78">
        <v>-10035.714826295185</v>
      </c>
      <c r="G34" s="78">
        <v>-10557.155290225144</v>
      </c>
      <c r="H34" s="78">
        <v>-10583.870060144895</v>
      </c>
      <c r="I34" s="78">
        <v>-10438.832061417253</v>
      </c>
      <c r="J34" s="78">
        <v>-10006.638914027926</v>
      </c>
      <c r="K34" s="78">
        <v>-9559.257015080264</v>
      </c>
      <c r="L34" s="78">
        <v>-9152.6987740529767</v>
      </c>
      <c r="M34" s="126">
        <v>-9006.3482774167223</v>
      </c>
    </row>
    <row r="35" spans="1:13" ht="17.45" customHeight="1" x14ac:dyDescent="0.2">
      <c r="A35" s="137" t="s">
        <v>91</v>
      </c>
      <c r="B35" s="127">
        <f t="shared" ref="B35:M35" si="5">+B33+B34</f>
        <v>179115.84750092772</v>
      </c>
      <c r="C35" s="127">
        <f t="shared" si="5"/>
        <v>179102.90201554558</v>
      </c>
      <c r="D35" s="127">
        <f t="shared" si="5"/>
        <v>177912.54743506518</v>
      </c>
      <c r="E35" s="127">
        <f t="shared" si="5"/>
        <v>178447.72556163461</v>
      </c>
      <c r="F35" s="127">
        <f t="shared" si="5"/>
        <v>176168.05450736827</v>
      </c>
      <c r="G35" s="127">
        <f t="shared" si="5"/>
        <v>178470.95627427704</v>
      </c>
      <c r="H35" s="127">
        <f t="shared" si="5"/>
        <v>184018.10150021748</v>
      </c>
      <c r="I35" s="127">
        <f t="shared" si="5"/>
        <v>184554.580454674</v>
      </c>
      <c r="J35" s="127">
        <f t="shared" si="5"/>
        <v>190129.48590191561</v>
      </c>
      <c r="K35" s="127">
        <f t="shared" si="5"/>
        <v>189927.22108848527</v>
      </c>
      <c r="L35" s="127">
        <f t="shared" si="5"/>
        <v>191805.51627952172</v>
      </c>
      <c r="M35" s="127">
        <f t="shared" si="5"/>
        <v>195868.99722258613</v>
      </c>
    </row>
    <row r="36" spans="1:13" ht="17.45" customHeight="1" x14ac:dyDescent="0.2">
      <c r="A36" s="136"/>
      <c r="B36" s="148"/>
      <c r="C36" s="148"/>
      <c r="D36" s="148"/>
      <c r="E36" s="148"/>
      <c r="F36" s="148"/>
      <c r="G36" s="148"/>
      <c r="H36" s="148"/>
      <c r="I36" s="148"/>
      <c r="J36" s="148"/>
      <c r="K36" s="148"/>
      <c r="L36" s="148"/>
      <c r="M36" s="148"/>
    </row>
    <row r="37" spans="1:13" ht="17.45" hidden="1" customHeight="1" outlineLevel="1" x14ac:dyDescent="0.2">
      <c r="A37" s="147" t="s">
        <v>92</v>
      </c>
      <c r="B37" s="145">
        <v>3507.2312076222001</v>
      </c>
      <c r="C37" s="145">
        <v>3601.1802772709998</v>
      </c>
      <c r="D37" s="145">
        <v>3677.7589787134598</v>
      </c>
      <c r="E37" s="145">
        <v>3754.3376801547993</v>
      </c>
      <c r="F37" s="145">
        <v>3830.9163815940001</v>
      </c>
      <c r="G37" s="145">
        <v>3935.4008632618998</v>
      </c>
      <c r="H37" s="145">
        <v>4017.5456896945198</v>
      </c>
      <c r="I37" s="145">
        <v>4099.6905161282002</v>
      </c>
      <c r="J37" s="145">
        <v>4181.8353425557998</v>
      </c>
      <c r="K37" s="145">
        <v>4278.5375949069994</v>
      </c>
      <c r="L37" s="145">
        <v>4367.8807923820004</v>
      </c>
      <c r="M37" s="145">
        <v>4457.2239898565995</v>
      </c>
    </row>
    <row r="38" spans="1:13" ht="17.45" hidden="1" customHeight="1" outlineLevel="1" x14ac:dyDescent="0.2">
      <c r="A38" s="146" t="s">
        <v>93</v>
      </c>
      <c r="B38" s="145">
        <v>19873.341330057494</v>
      </c>
      <c r="C38" s="145">
        <v>20783.312748640288</v>
      </c>
      <c r="D38" s="145">
        <v>20522.566964515605</v>
      </c>
      <c r="E38" s="145">
        <v>20814.389432328247</v>
      </c>
      <c r="F38" s="145">
        <v>21786.309269066998</v>
      </c>
      <c r="G38" s="145">
        <v>22507.019995752082</v>
      </c>
      <c r="H38" s="145">
        <v>22808.636374988091</v>
      </c>
      <c r="I38" s="145">
        <v>23679.308174864971</v>
      </c>
      <c r="J38" s="145">
        <v>23776.566600746959</v>
      </c>
      <c r="K38" s="145">
        <v>22464.969683429787</v>
      </c>
      <c r="L38" s="145">
        <v>22969.724931259443</v>
      </c>
      <c r="M38" s="145">
        <v>22263.546811486944</v>
      </c>
    </row>
    <row r="39" spans="1:13" ht="17.45" customHeight="1" collapsed="1" x14ac:dyDescent="0.2">
      <c r="A39" s="130" t="s">
        <v>94</v>
      </c>
      <c r="B39" s="122">
        <f t="shared" ref="B39:M39" si="6">SUM(B37:B38)</f>
        <v>23380.572537679695</v>
      </c>
      <c r="C39" s="122">
        <f t="shared" si="6"/>
        <v>24384.493025911288</v>
      </c>
      <c r="D39" s="122">
        <f t="shared" si="6"/>
        <v>24200.325943229065</v>
      </c>
      <c r="E39" s="122">
        <f t="shared" si="6"/>
        <v>24568.727112483048</v>
      </c>
      <c r="F39" s="122">
        <f t="shared" si="6"/>
        <v>25617.225650660999</v>
      </c>
      <c r="G39" s="122">
        <f t="shared" si="6"/>
        <v>26442.420859013982</v>
      </c>
      <c r="H39" s="122">
        <f t="shared" si="6"/>
        <v>26826.182064682609</v>
      </c>
      <c r="I39" s="122">
        <f t="shared" si="6"/>
        <v>27778.998690993172</v>
      </c>
      <c r="J39" s="122">
        <f t="shared" si="6"/>
        <v>27958.401943302757</v>
      </c>
      <c r="K39" s="122">
        <f t="shared" si="6"/>
        <v>26743.507278336787</v>
      </c>
      <c r="L39" s="122">
        <f t="shared" si="6"/>
        <v>27337.605723641442</v>
      </c>
      <c r="M39" s="122">
        <f t="shared" si="6"/>
        <v>26720.770801343544</v>
      </c>
    </row>
    <row r="40" spans="1:13" ht="17.45" customHeight="1" x14ac:dyDescent="0.2">
      <c r="A40" s="130" t="s">
        <v>95</v>
      </c>
      <c r="B40" s="122">
        <v>92.830403648647987</v>
      </c>
      <c r="C40" s="122">
        <v>100.13320624423656</v>
      </c>
      <c r="D40" s="122">
        <v>117.54367580467233</v>
      </c>
      <c r="E40" s="122">
        <v>94.205170555610806</v>
      </c>
      <c r="F40" s="122">
        <v>101.18417847803248</v>
      </c>
      <c r="G40" s="122">
        <v>103.09994552861299</v>
      </c>
      <c r="H40" s="122">
        <v>92.351677051766387</v>
      </c>
      <c r="I40" s="122">
        <v>87.106776079046</v>
      </c>
      <c r="J40" s="122">
        <v>105.21376019647047</v>
      </c>
      <c r="K40" s="122">
        <v>95.38347704231407</v>
      </c>
      <c r="L40" s="122">
        <v>67.485142463853279</v>
      </c>
      <c r="M40" s="122">
        <v>88.170745621035024</v>
      </c>
    </row>
    <row r="41" spans="1:13" ht="17.45" customHeight="1" x14ac:dyDescent="0.2">
      <c r="A41" s="130" t="s">
        <v>96</v>
      </c>
      <c r="B41" s="122">
        <v>1423.342656809664</v>
      </c>
      <c r="C41" s="122">
        <v>1191.3743742880235</v>
      </c>
      <c r="D41" s="122">
        <v>1211.4003157693007</v>
      </c>
      <c r="E41" s="122">
        <v>1250.6239168911015</v>
      </c>
      <c r="F41" s="122">
        <v>1290.683271059575</v>
      </c>
      <c r="G41" s="122">
        <v>1123.9111102962772</v>
      </c>
      <c r="H41" s="122">
        <v>1242.5190602948985</v>
      </c>
      <c r="I41" s="122">
        <v>1280.4690267594042</v>
      </c>
      <c r="J41" s="122">
        <v>1430.5960870887304</v>
      </c>
      <c r="K41" s="122">
        <v>1194.8916203784102</v>
      </c>
      <c r="L41" s="122">
        <v>1262.7493431299804</v>
      </c>
      <c r="M41" s="122">
        <v>1273.0830940460262</v>
      </c>
    </row>
    <row r="42" spans="1:13" ht="17.45" customHeight="1" x14ac:dyDescent="0.2">
      <c r="A42" s="130"/>
      <c r="B42" s="144"/>
      <c r="C42" s="144"/>
      <c r="D42" s="144"/>
      <c r="E42" s="144"/>
      <c r="F42" s="144"/>
      <c r="G42" s="144"/>
      <c r="H42" s="144"/>
      <c r="I42" s="144"/>
      <c r="J42" s="144"/>
      <c r="K42" s="144"/>
      <c r="L42" s="144"/>
      <c r="M42" s="144"/>
    </row>
    <row r="43" spans="1:13" ht="17.45" customHeight="1" x14ac:dyDescent="0.2">
      <c r="A43" s="140" t="s">
        <v>97</v>
      </c>
      <c r="B43" s="78">
        <v>4730.2417666018337</v>
      </c>
      <c r="C43" s="78">
        <v>4695.5579562664088</v>
      </c>
      <c r="D43" s="78">
        <v>4597.2435448745955</v>
      </c>
      <c r="E43" s="78">
        <v>4529.8812272452833</v>
      </c>
      <c r="F43" s="78">
        <v>4427.8021166927829</v>
      </c>
      <c r="G43" s="78">
        <v>4447.860506916637</v>
      </c>
      <c r="H43" s="78">
        <v>4555.8041205925956</v>
      </c>
      <c r="I43" s="78">
        <v>4542.5454109437069</v>
      </c>
      <c r="J43" s="78">
        <v>4600.1043340693095</v>
      </c>
      <c r="K43" s="78">
        <v>4602.5815423499362</v>
      </c>
      <c r="L43" s="78">
        <v>4587.1500841076004</v>
      </c>
      <c r="M43" s="78">
        <v>4556.5529942441781</v>
      </c>
    </row>
    <row r="44" spans="1:13" ht="17.45" customHeight="1" x14ac:dyDescent="0.2">
      <c r="A44" s="140" t="s">
        <v>98</v>
      </c>
      <c r="B44" s="78">
        <v>1329.593974531417</v>
      </c>
      <c r="C44" s="78">
        <v>1382.6859351638652</v>
      </c>
      <c r="D44" s="78">
        <v>1338.9313216592325</v>
      </c>
      <c r="E44" s="78">
        <v>1325.9960758437626</v>
      </c>
      <c r="F44" s="78">
        <v>1336.9568375701167</v>
      </c>
      <c r="G44" s="78">
        <v>1419.7179393106958</v>
      </c>
      <c r="H44" s="78">
        <v>1404.8915398017521</v>
      </c>
      <c r="I44" s="78">
        <v>1372.7409837815035</v>
      </c>
      <c r="J44" s="78">
        <v>1351.623872384831</v>
      </c>
      <c r="K44" s="78">
        <v>1395.5266373257284</v>
      </c>
      <c r="L44" s="78">
        <v>1357.6699141971915</v>
      </c>
      <c r="M44" s="78">
        <v>1316.9554231029047</v>
      </c>
    </row>
    <row r="45" spans="1:13" ht="17.45" customHeight="1" x14ac:dyDescent="0.2">
      <c r="A45" s="140" t="s">
        <v>99</v>
      </c>
      <c r="B45" s="78">
        <v>962.97570640519996</v>
      </c>
      <c r="C45" s="78">
        <v>956.4700772422799</v>
      </c>
      <c r="D45" s="78">
        <v>959.84381390694978</v>
      </c>
      <c r="E45" s="78">
        <v>960.22796185339985</v>
      </c>
      <c r="F45" s="78">
        <v>1000.458255284125</v>
      </c>
      <c r="G45" s="78">
        <v>996.52481675874992</v>
      </c>
      <c r="H45" s="78">
        <v>1003.3071187211</v>
      </c>
      <c r="I45" s="78">
        <v>1018.9131695507499</v>
      </c>
      <c r="J45" s="78">
        <v>1053.373930392579</v>
      </c>
      <c r="K45" s="78">
        <v>1067.9541039287856</v>
      </c>
      <c r="L45" s="78">
        <v>1029.3513832986175</v>
      </c>
      <c r="M45" s="78">
        <v>1013.3507794595499</v>
      </c>
    </row>
    <row r="46" spans="1:13" ht="17.45" customHeight="1" x14ac:dyDescent="0.2">
      <c r="A46" s="140" t="s">
        <v>100</v>
      </c>
      <c r="B46" s="78">
        <v>212.63008745799999</v>
      </c>
      <c r="C46" s="78">
        <v>213.05561374599998</v>
      </c>
      <c r="D46" s="78">
        <v>217.55693226599999</v>
      </c>
      <c r="E46" s="78">
        <v>222.61972459499998</v>
      </c>
      <c r="F46" s="78">
        <v>230.67188923800001</v>
      </c>
      <c r="G46" s="78">
        <v>230.30003712199999</v>
      </c>
      <c r="H46" s="78">
        <v>234.34186443299998</v>
      </c>
      <c r="I46" s="78">
        <v>238.54442162199999</v>
      </c>
      <c r="J46" s="78">
        <v>238.33902459799998</v>
      </c>
      <c r="K46" s="78">
        <v>240.703116859</v>
      </c>
      <c r="L46" s="78">
        <v>243.25224095599998</v>
      </c>
      <c r="M46" s="78">
        <v>246.82885276099998</v>
      </c>
    </row>
    <row r="47" spans="1:13" ht="17.45" customHeight="1" x14ac:dyDescent="0.2">
      <c r="A47" s="137" t="s">
        <v>101</v>
      </c>
      <c r="B47" s="127">
        <f t="shared" ref="B47:M47" si="7">+SUM(B43:B46)</f>
        <v>7235.4415349964511</v>
      </c>
      <c r="C47" s="127">
        <f t="shared" si="7"/>
        <v>7247.7695824185539</v>
      </c>
      <c r="D47" s="127">
        <f t="shared" si="7"/>
        <v>7113.575612706778</v>
      </c>
      <c r="E47" s="127">
        <f t="shared" si="7"/>
        <v>7038.7249895374453</v>
      </c>
      <c r="F47" s="127">
        <f t="shared" si="7"/>
        <v>6995.8890987850245</v>
      </c>
      <c r="G47" s="127">
        <f t="shared" si="7"/>
        <v>7094.4033001080825</v>
      </c>
      <c r="H47" s="127">
        <f t="shared" si="7"/>
        <v>7198.3446435484475</v>
      </c>
      <c r="I47" s="127">
        <f t="shared" si="7"/>
        <v>7172.7439858979596</v>
      </c>
      <c r="J47" s="127">
        <f t="shared" si="7"/>
        <v>7243.441161444719</v>
      </c>
      <c r="K47" s="127">
        <f t="shared" si="7"/>
        <v>7306.7654004634496</v>
      </c>
      <c r="L47" s="127">
        <f t="shared" si="7"/>
        <v>7217.4236225594086</v>
      </c>
      <c r="M47" s="127">
        <f t="shared" si="7"/>
        <v>7133.6880495676323</v>
      </c>
    </row>
    <row r="48" spans="1:13" ht="17.45" customHeight="1" x14ac:dyDescent="0.2">
      <c r="A48" s="136"/>
      <c r="B48" s="143"/>
      <c r="C48" s="143"/>
      <c r="D48" s="143"/>
      <c r="E48" s="143"/>
      <c r="F48" s="143"/>
      <c r="G48" s="143"/>
      <c r="H48" s="143"/>
      <c r="I48" s="143"/>
      <c r="J48" s="143"/>
      <c r="K48" s="143"/>
      <c r="L48" s="143"/>
      <c r="M48" s="143"/>
    </row>
    <row r="49" spans="1:13" ht="17.45" customHeight="1" x14ac:dyDescent="0.2">
      <c r="A49" s="140" t="s">
        <v>102</v>
      </c>
      <c r="B49" s="78">
        <v>2248.2165409925378</v>
      </c>
      <c r="C49" s="78">
        <v>2232.2381986709961</v>
      </c>
      <c r="D49" s="78">
        <v>2215.1723116524799</v>
      </c>
      <c r="E49" s="78">
        <v>2210.6619634544941</v>
      </c>
      <c r="F49" s="78">
        <v>2202.2215436438396</v>
      </c>
      <c r="G49" s="78">
        <v>2202.9591833709374</v>
      </c>
      <c r="H49" s="78">
        <v>2214.0962683172479</v>
      </c>
      <c r="I49" s="78">
        <v>2215.1985388427775</v>
      </c>
      <c r="J49" s="78">
        <v>2223.6076317316879</v>
      </c>
      <c r="K49" s="78">
        <v>2215.6899343943091</v>
      </c>
      <c r="L49" s="78">
        <v>2211.2415115067474</v>
      </c>
      <c r="M49" s="78">
        <v>2205.9188489426247</v>
      </c>
    </row>
    <row r="50" spans="1:13" ht="17.45" customHeight="1" x14ac:dyDescent="0.2">
      <c r="A50" s="140" t="s">
        <v>103</v>
      </c>
      <c r="B50" s="78">
        <v>13242.705788219198</v>
      </c>
      <c r="C50" s="78">
        <v>13536.21153046468</v>
      </c>
      <c r="D50" s="78">
        <v>13558.613835990198</v>
      </c>
      <c r="E50" s="78">
        <v>13571.87156600976</v>
      </c>
      <c r="F50" s="78">
        <v>13557.266895588498</v>
      </c>
      <c r="G50" s="78">
        <v>13568.4266098343</v>
      </c>
      <c r="H50" s="78">
        <v>13881.675426160877</v>
      </c>
      <c r="I50" s="78">
        <v>13998.8675212454</v>
      </c>
      <c r="J50" s="78">
        <v>14314.560135202149</v>
      </c>
      <c r="K50" s="78">
        <v>14180.84439995424</v>
      </c>
      <c r="L50" s="78">
        <v>14148.55057218754</v>
      </c>
      <c r="M50" s="78">
        <v>14121.63092208295</v>
      </c>
    </row>
    <row r="51" spans="1:13" ht="17.45" customHeight="1" x14ac:dyDescent="0.2">
      <c r="A51" s="140" t="s">
        <v>104</v>
      </c>
      <c r="B51" s="78">
        <v>2040.158079294398</v>
      </c>
      <c r="C51" s="78">
        <v>2082.6860640864784</v>
      </c>
      <c r="D51" s="78">
        <v>2176.3171877618292</v>
      </c>
      <c r="E51" s="78">
        <v>2261.9262974980261</v>
      </c>
      <c r="F51" s="78">
        <v>2382.4267951053566</v>
      </c>
      <c r="G51" s="78">
        <v>2450.9259567688268</v>
      </c>
      <c r="H51" s="78">
        <v>2530.2322228324861</v>
      </c>
      <c r="I51" s="78">
        <v>2620.1268039729994</v>
      </c>
      <c r="J51" s="78">
        <v>2758.3178774954658</v>
      </c>
      <c r="K51" s="78">
        <v>2772.1534668605805</v>
      </c>
      <c r="L51" s="78">
        <v>2851.2551426988853</v>
      </c>
      <c r="M51" s="78">
        <v>2882.9998646380095</v>
      </c>
    </row>
    <row r="52" spans="1:13" ht="17.45" customHeight="1" x14ac:dyDescent="0.2">
      <c r="A52" s="137" t="s">
        <v>105</v>
      </c>
      <c r="B52" s="127">
        <f t="shared" ref="B52:M52" si="8">+SUM(B49:B51)</f>
        <v>17531.080408506135</v>
      </c>
      <c r="C52" s="127">
        <f t="shared" si="8"/>
        <v>17851.135793222154</v>
      </c>
      <c r="D52" s="127">
        <f t="shared" si="8"/>
        <v>17950.103335404507</v>
      </c>
      <c r="E52" s="127">
        <f t="shared" si="8"/>
        <v>18044.45982696228</v>
      </c>
      <c r="F52" s="127">
        <f t="shared" si="8"/>
        <v>18141.915234337695</v>
      </c>
      <c r="G52" s="127">
        <f t="shared" si="8"/>
        <v>18222.311749974066</v>
      </c>
      <c r="H52" s="127">
        <f t="shared" si="8"/>
        <v>18626.003917310609</v>
      </c>
      <c r="I52" s="127">
        <f t="shared" si="8"/>
        <v>18834.192864061177</v>
      </c>
      <c r="J52" s="127">
        <f t="shared" si="8"/>
        <v>19296.485644429304</v>
      </c>
      <c r="K52" s="127">
        <f t="shared" si="8"/>
        <v>19168.687801209129</v>
      </c>
      <c r="L52" s="127">
        <f t="shared" si="8"/>
        <v>19211.047226393173</v>
      </c>
      <c r="M52" s="127">
        <f t="shared" si="8"/>
        <v>19210.549635663585</v>
      </c>
    </row>
    <row r="53" spans="1:13" ht="17.45" customHeight="1" x14ac:dyDescent="0.2">
      <c r="A53" s="136"/>
      <c r="B53" s="142"/>
      <c r="C53" s="142"/>
      <c r="D53" s="142"/>
      <c r="E53" s="142"/>
      <c r="F53" s="142"/>
      <c r="G53" s="142"/>
      <c r="H53" s="142"/>
      <c r="I53" s="142"/>
      <c r="J53" s="142"/>
      <c r="K53" s="142"/>
      <c r="L53" s="142"/>
      <c r="M53" s="142"/>
    </row>
    <row r="54" spans="1:13" ht="17.45" customHeight="1" x14ac:dyDescent="0.2">
      <c r="A54" s="140" t="s">
        <v>106</v>
      </c>
      <c r="B54" s="78">
        <v>1782.6575331945419</v>
      </c>
      <c r="C54" s="78">
        <v>1950.1414737076796</v>
      </c>
      <c r="D54" s="78">
        <v>2363.9323403067065</v>
      </c>
      <c r="E54" s="78">
        <v>2296.2698916654226</v>
      </c>
      <c r="F54" s="78">
        <v>2596.8368996121953</v>
      </c>
      <c r="G54" s="78">
        <v>2993.920582136247</v>
      </c>
      <c r="H54" s="78">
        <v>3473.8668346221302</v>
      </c>
      <c r="I54" s="78">
        <v>3037.9338667711922</v>
      </c>
      <c r="J54" s="78">
        <v>3149.9017507260651</v>
      </c>
      <c r="K54" s="78">
        <v>2914.1698655449736</v>
      </c>
      <c r="L54" s="78">
        <v>3234.8045545037817</v>
      </c>
      <c r="M54" s="78">
        <v>3619.2481916668116</v>
      </c>
    </row>
    <row r="55" spans="1:13" ht="17.45" customHeight="1" x14ac:dyDescent="0.2">
      <c r="A55" s="140" t="s">
        <v>107</v>
      </c>
      <c r="B55" s="78">
        <v>1851.2178079051864</v>
      </c>
      <c r="C55" s="78">
        <v>1525.353214933453</v>
      </c>
      <c r="D55" s="78">
        <v>1318.1960901731777</v>
      </c>
      <c r="E55" s="78">
        <v>1415.9517806155841</v>
      </c>
      <c r="F55" s="78">
        <v>1280.9117633210899</v>
      </c>
      <c r="G55" s="78">
        <v>1403.5212318934482</v>
      </c>
      <c r="H55" s="78">
        <v>1509.1571241511181</v>
      </c>
      <c r="I55" s="78">
        <v>1351.0038752989822</v>
      </c>
      <c r="J55" s="78">
        <v>1628.2007794123485</v>
      </c>
      <c r="K55" s="78">
        <v>1547.9638677164726</v>
      </c>
      <c r="L55" s="78">
        <v>1483.7811653949298</v>
      </c>
      <c r="M55" s="78">
        <v>1200.7804131042196</v>
      </c>
    </row>
    <row r="56" spans="1:13" ht="17.45" customHeight="1" x14ac:dyDescent="0.2">
      <c r="A56" s="137" t="s">
        <v>108</v>
      </c>
      <c r="B56" s="127">
        <f t="shared" ref="B56:M56" si="9">+SUM(B54:B55)</f>
        <v>3633.8753410997283</v>
      </c>
      <c r="C56" s="127">
        <f t="shared" si="9"/>
        <v>3475.4946886411326</v>
      </c>
      <c r="D56" s="127">
        <f t="shared" si="9"/>
        <v>3682.1284304798842</v>
      </c>
      <c r="E56" s="127">
        <f t="shared" si="9"/>
        <v>3712.2216722810067</v>
      </c>
      <c r="F56" s="127">
        <f t="shared" si="9"/>
        <v>3877.7486629332852</v>
      </c>
      <c r="G56" s="127">
        <f t="shared" si="9"/>
        <v>4397.4418140296948</v>
      </c>
      <c r="H56" s="127">
        <f t="shared" si="9"/>
        <v>4983.0239587732485</v>
      </c>
      <c r="I56" s="127">
        <f t="shared" si="9"/>
        <v>4388.9377420701749</v>
      </c>
      <c r="J56" s="127">
        <f t="shared" si="9"/>
        <v>4778.1025301384134</v>
      </c>
      <c r="K56" s="127">
        <f t="shared" si="9"/>
        <v>4462.1337332614457</v>
      </c>
      <c r="L56" s="127">
        <f t="shared" si="9"/>
        <v>4718.5857198987114</v>
      </c>
      <c r="M56" s="127">
        <f t="shared" si="9"/>
        <v>4820.0286047710315</v>
      </c>
    </row>
    <row r="57" spans="1:13" ht="17.45" customHeight="1" x14ac:dyDescent="0.2">
      <c r="A57" s="136"/>
      <c r="B57" s="141"/>
      <c r="C57" s="141"/>
      <c r="D57" s="141"/>
      <c r="E57" s="141"/>
      <c r="F57" s="141"/>
      <c r="G57" s="141"/>
      <c r="H57" s="141"/>
      <c r="I57" s="141"/>
      <c r="J57" s="141"/>
      <c r="K57" s="141"/>
      <c r="L57" s="141"/>
      <c r="M57" s="141"/>
    </row>
    <row r="58" spans="1:13" ht="17.45" customHeight="1" x14ac:dyDescent="0.2">
      <c r="A58" s="137" t="s">
        <v>109</v>
      </c>
      <c r="B58" s="122">
        <v>608.64876573689025</v>
      </c>
      <c r="C58" s="122">
        <v>607.3649958852526</v>
      </c>
      <c r="D58" s="122">
        <v>523.13437263293736</v>
      </c>
      <c r="E58" s="122">
        <v>511.44669852079841</v>
      </c>
      <c r="F58" s="122">
        <v>465.55918569246916</v>
      </c>
      <c r="G58" s="122">
        <v>465.69003684657201</v>
      </c>
      <c r="H58" s="122">
        <v>482.10934424071553</v>
      </c>
      <c r="I58" s="122">
        <v>535.01579286996321</v>
      </c>
      <c r="J58" s="122">
        <v>538.94699106664802</v>
      </c>
      <c r="K58" s="122">
        <v>547.78730164655133</v>
      </c>
      <c r="L58" s="122">
        <v>537.84109073765887</v>
      </c>
      <c r="M58" s="122">
        <v>540.09677352446579</v>
      </c>
    </row>
    <row r="59" spans="1:13" s="42" customFormat="1" ht="17.45" customHeight="1" x14ac:dyDescent="0.25">
      <c r="A59" s="139"/>
      <c r="B59" s="138"/>
      <c r="C59" s="138"/>
      <c r="D59" s="138"/>
      <c r="E59" s="138"/>
      <c r="F59" s="138"/>
      <c r="G59" s="138"/>
      <c r="H59" s="138"/>
      <c r="I59" s="138"/>
      <c r="J59" s="138"/>
      <c r="K59" s="138"/>
      <c r="L59" s="138"/>
      <c r="M59" s="138"/>
    </row>
    <row r="60" spans="1:13" ht="17.45" customHeight="1" x14ac:dyDescent="0.2">
      <c r="A60" s="117" t="s">
        <v>110</v>
      </c>
      <c r="B60" s="116">
        <f t="shared" ref="B60:M60" si="10">+SUM(B11,B17,B23:B24,B35,B39:B41,B47,B52,B56,B58,B59)</f>
        <v>295591.23556267511</v>
      </c>
      <c r="C60" s="116">
        <f t="shared" si="10"/>
        <v>298878.15999654267</v>
      </c>
      <c r="D60" s="116">
        <f t="shared" si="10"/>
        <v>298061.57306083327</v>
      </c>
      <c r="E60" s="116">
        <f t="shared" si="10"/>
        <v>298732.48462898773</v>
      </c>
      <c r="F60" s="116">
        <f t="shared" si="10"/>
        <v>301181.59617503732</v>
      </c>
      <c r="G60" s="118">
        <f t="shared" si="10"/>
        <v>306891.99469770672</v>
      </c>
      <c r="H60" s="116">
        <f t="shared" si="10"/>
        <v>316615.57613818289</v>
      </c>
      <c r="I60" s="116">
        <f t="shared" si="10"/>
        <v>320615.63144733116</v>
      </c>
      <c r="J60" s="118">
        <f t="shared" si="10"/>
        <v>327859.38309154037</v>
      </c>
      <c r="K60" s="116">
        <f t="shared" si="10"/>
        <v>329850.24069432542</v>
      </c>
      <c r="L60" s="116">
        <f t="shared" si="10"/>
        <v>335698.44338907022</v>
      </c>
      <c r="M60" s="118">
        <f t="shared" si="10"/>
        <v>343840.79683003417</v>
      </c>
    </row>
    <row r="61" spans="1:13" ht="17.45" customHeight="1" x14ac:dyDescent="0.2">
      <c r="A61" s="47"/>
      <c r="B61" s="115"/>
      <c r="C61" s="115"/>
      <c r="D61" s="115"/>
      <c r="E61" s="115"/>
      <c r="F61" s="115"/>
      <c r="G61" s="115"/>
      <c r="H61" s="115"/>
      <c r="I61" s="115"/>
      <c r="J61" s="115"/>
      <c r="K61" s="115"/>
      <c r="L61" s="115"/>
      <c r="M61" s="115"/>
    </row>
    <row r="62" spans="1:13" ht="17.45" customHeight="1" x14ac:dyDescent="0.2">
      <c r="A62" s="136" t="s">
        <v>111</v>
      </c>
      <c r="B62" s="122">
        <v>1757.6061727448648</v>
      </c>
      <c r="C62" s="122">
        <v>1517.5501128423193</v>
      </c>
      <c r="D62" s="122">
        <v>1859.8610935496763</v>
      </c>
      <c r="E62" s="122">
        <v>1258.7417925668417</v>
      </c>
      <c r="F62" s="122">
        <v>2154.3605347085572</v>
      </c>
      <c r="G62" s="122">
        <v>1193.146624133215</v>
      </c>
      <c r="H62" s="122">
        <v>1375.5349530765577</v>
      </c>
      <c r="I62" s="122">
        <v>983.36676409203483</v>
      </c>
      <c r="J62" s="122">
        <v>1011.9343675924706</v>
      </c>
      <c r="K62" s="122">
        <v>900.11241098065818</v>
      </c>
      <c r="L62" s="122">
        <v>1259.1046181600118</v>
      </c>
      <c r="M62" s="122">
        <v>1438.9270056148321</v>
      </c>
    </row>
    <row r="63" spans="1:13" ht="17.45" customHeight="1" x14ac:dyDescent="0.2">
      <c r="A63" s="136" t="s">
        <v>112</v>
      </c>
      <c r="B63" s="122">
        <v>3.5679585695860001</v>
      </c>
      <c r="C63" s="122">
        <v>5.5567562547343998</v>
      </c>
      <c r="D63" s="122">
        <v>8.8676261688461988</v>
      </c>
      <c r="E63" s="122">
        <v>115.97414472477001</v>
      </c>
      <c r="F63" s="122">
        <v>217.56627261517997</v>
      </c>
      <c r="G63" s="122">
        <v>159.98901937999997</v>
      </c>
      <c r="H63" s="122">
        <v>66.64073650556</v>
      </c>
      <c r="I63" s="122">
        <v>24.960016571499999</v>
      </c>
      <c r="J63" s="122">
        <v>21.658007165000001</v>
      </c>
      <c r="K63" s="122">
        <v>26.41110338567999</v>
      </c>
      <c r="L63" s="122">
        <v>36.033472588019983</v>
      </c>
      <c r="M63" s="122">
        <v>24.411779965249998</v>
      </c>
    </row>
    <row r="64" spans="1:13" ht="17.45" customHeight="1" x14ac:dyDescent="0.2">
      <c r="A64" s="130"/>
      <c r="B64" s="115"/>
      <c r="C64" s="115"/>
      <c r="D64" s="115"/>
      <c r="E64" s="115"/>
      <c r="F64" s="115"/>
      <c r="G64" s="115"/>
      <c r="H64" s="115"/>
      <c r="I64" s="115"/>
      <c r="J64" s="115"/>
      <c r="K64" s="115"/>
      <c r="L64" s="115"/>
      <c r="M64" s="115"/>
    </row>
    <row r="65" spans="1:13" ht="17.45" customHeight="1" x14ac:dyDescent="0.2">
      <c r="A65" s="130" t="s">
        <v>113</v>
      </c>
      <c r="B65" s="122">
        <f t="shared" ref="B65:M65" si="11">+SUM(B66:B69)</f>
        <v>173341.1496333277</v>
      </c>
      <c r="C65" s="122">
        <f t="shared" si="11"/>
        <v>178352.40130121907</v>
      </c>
      <c r="D65" s="122">
        <f t="shared" si="11"/>
        <v>180244.52229854945</v>
      </c>
      <c r="E65" s="122">
        <f t="shared" si="11"/>
        <v>180296.27154770616</v>
      </c>
      <c r="F65" s="122">
        <f t="shared" si="11"/>
        <v>181987.396638423</v>
      </c>
      <c r="G65" s="122">
        <f t="shared" si="11"/>
        <v>189212.18846726633</v>
      </c>
      <c r="H65" s="122">
        <f t="shared" si="11"/>
        <v>198365.4063180504</v>
      </c>
      <c r="I65" s="122">
        <f t="shared" si="11"/>
        <v>196024.96748801623</v>
      </c>
      <c r="J65" s="122">
        <f t="shared" si="11"/>
        <v>200872.17683259887</v>
      </c>
      <c r="K65" s="122">
        <f t="shared" si="11"/>
        <v>207803.98666827101</v>
      </c>
      <c r="L65" s="122">
        <f t="shared" si="11"/>
        <v>211825.0085249737</v>
      </c>
      <c r="M65" s="122">
        <f t="shared" si="11"/>
        <v>212609.72415765747</v>
      </c>
    </row>
    <row r="66" spans="1:13" ht="17.45" customHeight="1" x14ac:dyDescent="0.2">
      <c r="A66" s="140" t="s">
        <v>114</v>
      </c>
      <c r="B66" s="78">
        <v>25932.053058945996</v>
      </c>
      <c r="C66" s="78">
        <v>23959.428966191161</v>
      </c>
      <c r="D66" s="78">
        <v>23544.511452656123</v>
      </c>
      <c r="E66" s="78">
        <v>22824.923806344257</v>
      </c>
      <c r="F66" s="78">
        <v>23809.859461152919</v>
      </c>
      <c r="G66" s="78">
        <v>22465.408893666743</v>
      </c>
      <c r="H66" s="78">
        <v>23105.663366736819</v>
      </c>
      <c r="I66" s="78">
        <v>23028.198165551672</v>
      </c>
      <c r="J66" s="78">
        <v>24579.535645738895</v>
      </c>
      <c r="K66" s="78">
        <v>25471.169037984004</v>
      </c>
      <c r="L66" s="78">
        <v>24849.210190419555</v>
      </c>
      <c r="M66" s="78">
        <v>23643.691851587246</v>
      </c>
    </row>
    <row r="67" spans="1:13" ht="17.45" customHeight="1" x14ac:dyDescent="0.2">
      <c r="A67" s="140" t="s">
        <v>115</v>
      </c>
      <c r="B67" s="78">
        <v>72273.697315303987</v>
      </c>
      <c r="C67" s="78">
        <v>85133.417208866857</v>
      </c>
      <c r="D67" s="78">
        <v>85946.141722238186</v>
      </c>
      <c r="E67" s="78">
        <v>88788.140182758012</v>
      </c>
      <c r="F67" s="78">
        <v>86597.459521732162</v>
      </c>
      <c r="G67" s="78">
        <v>91149.889535272639</v>
      </c>
      <c r="H67" s="78">
        <v>94250.306075387387</v>
      </c>
      <c r="I67" s="78">
        <v>94680.071262599697</v>
      </c>
      <c r="J67" s="78">
        <v>96329.827388375488</v>
      </c>
      <c r="K67" s="78">
        <v>100257.24175583167</v>
      </c>
      <c r="L67" s="78">
        <v>101458.80362635662</v>
      </c>
      <c r="M67" s="78">
        <v>103218.99930127584</v>
      </c>
    </row>
    <row r="68" spans="1:13" ht="17.45" customHeight="1" x14ac:dyDescent="0.2">
      <c r="A68" s="140" t="s">
        <v>116</v>
      </c>
      <c r="B68" s="78">
        <v>74293.893846483348</v>
      </c>
      <c r="C68" s="78">
        <v>68331.232985660987</v>
      </c>
      <c r="D68" s="78">
        <v>70313.707393044708</v>
      </c>
      <c r="E68" s="78">
        <v>68292.281219831551</v>
      </c>
      <c r="F68" s="78">
        <v>71149.883291083461</v>
      </c>
      <c r="G68" s="78">
        <v>75230.814602702041</v>
      </c>
      <c r="H68" s="78">
        <v>80742.467311360393</v>
      </c>
      <c r="I68" s="78">
        <v>77972.290080201754</v>
      </c>
      <c r="J68" s="78">
        <v>79614.903767817901</v>
      </c>
      <c r="K68" s="78">
        <v>81734.240632642846</v>
      </c>
      <c r="L68" s="78">
        <v>84749.534767041245</v>
      </c>
      <c r="M68" s="78">
        <v>85076.482153468984</v>
      </c>
    </row>
    <row r="69" spans="1:13" ht="17.45" customHeight="1" x14ac:dyDescent="0.2">
      <c r="A69" s="140" t="s">
        <v>117</v>
      </c>
      <c r="B69" s="78">
        <v>841.50541259438592</v>
      </c>
      <c r="C69" s="78">
        <v>928.32214050007531</v>
      </c>
      <c r="D69" s="78">
        <v>440.16173061043543</v>
      </c>
      <c r="E69" s="78">
        <v>390.92633877233555</v>
      </c>
      <c r="F69" s="78">
        <v>430.19436445445047</v>
      </c>
      <c r="G69" s="78">
        <v>366.07543562493498</v>
      </c>
      <c r="H69" s="78">
        <v>266.96956456580597</v>
      </c>
      <c r="I69" s="78">
        <v>344.40797966311499</v>
      </c>
      <c r="J69" s="78">
        <v>347.91003066655998</v>
      </c>
      <c r="K69" s="78">
        <v>341.335241812525</v>
      </c>
      <c r="L69" s="78">
        <v>767.45994115628014</v>
      </c>
      <c r="M69" s="78">
        <v>670.55085132537738</v>
      </c>
    </row>
    <row r="70" spans="1:13" ht="17.45" customHeight="1" x14ac:dyDescent="0.2">
      <c r="A70" s="130" t="s">
        <v>118</v>
      </c>
      <c r="B70" s="122">
        <f t="shared" ref="B70:M70" si="12">+SUM(B71:B74)</f>
        <v>72116.775171787303</v>
      </c>
      <c r="C70" s="122">
        <f t="shared" si="12"/>
        <v>70038.492582340739</v>
      </c>
      <c r="D70" s="122">
        <f t="shared" si="12"/>
        <v>66923.900004896306</v>
      </c>
      <c r="E70" s="122">
        <f t="shared" si="12"/>
        <v>68479.517934492746</v>
      </c>
      <c r="F70" s="122">
        <f t="shared" si="12"/>
        <v>65541.338703108981</v>
      </c>
      <c r="G70" s="122">
        <f t="shared" si="12"/>
        <v>66085.659930603753</v>
      </c>
      <c r="H70" s="122">
        <f t="shared" si="12"/>
        <v>65529.432903533139</v>
      </c>
      <c r="I70" s="122">
        <f t="shared" si="12"/>
        <v>70991.274921592354</v>
      </c>
      <c r="J70" s="122">
        <f t="shared" si="12"/>
        <v>72823.774071333261</v>
      </c>
      <c r="K70" s="122">
        <f t="shared" si="12"/>
        <v>68692.078495532784</v>
      </c>
      <c r="L70" s="122">
        <f t="shared" si="12"/>
        <v>68733.914305788261</v>
      </c>
      <c r="M70" s="122">
        <f t="shared" si="12"/>
        <v>76109.405453607309</v>
      </c>
    </row>
    <row r="71" spans="1:13" ht="17.45" customHeight="1" x14ac:dyDescent="0.2">
      <c r="A71" s="140" t="s">
        <v>119</v>
      </c>
      <c r="B71" s="78">
        <v>9087.921301368724</v>
      </c>
      <c r="C71" s="78">
        <v>8799.7698654860287</v>
      </c>
      <c r="D71" s="78">
        <v>13459.856883962382</v>
      </c>
      <c r="E71" s="78">
        <v>15322.533125081818</v>
      </c>
      <c r="F71" s="78">
        <v>15081.920027623539</v>
      </c>
      <c r="G71" s="78">
        <v>17222.041572619815</v>
      </c>
      <c r="H71" s="78">
        <v>15427.36112504369</v>
      </c>
      <c r="I71" s="78">
        <v>21295.953648534767</v>
      </c>
      <c r="J71" s="78">
        <v>18509.768527163131</v>
      </c>
      <c r="K71" s="78">
        <v>17293.773858273387</v>
      </c>
      <c r="L71" s="78">
        <v>18247.775039657405</v>
      </c>
      <c r="M71" s="78">
        <v>25334.234159748266</v>
      </c>
    </row>
    <row r="72" spans="1:13" ht="17.45" customHeight="1" x14ac:dyDescent="0.2">
      <c r="A72" s="140" t="s">
        <v>120</v>
      </c>
      <c r="B72" s="78">
        <v>30309.358060198625</v>
      </c>
      <c r="C72" s="78">
        <v>29346.873183443429</v>
      </c>
      <c r="D72" s="78">
        <v>23916.895301540622</v>
      </c>
      <c r="E72" s="78">
        <v>23589.138979574578</v>
      </c>
      <c r="F72" s="78">
        <v>22218.460384034839</v>
      </c>
      <c r="G72" s="78">
        <v>21170.205563948584</v>
      </c>
      <c r="H72" s="78">
        <v>21276.519798178364</v>
      </c>
      <c r="I72" s="78">
        <v>21027.435638393061</v>
      </c>
      <c r="J72" s="78">
        <v>24060.857504597741</v>
      </c>
      <c r="K72" s="78">
        <v>22531.756369690502</v>
      </c>
      <c r="L72" s="78">
        <v>22038.749576605358</v>
      </c>
      <c r="M72" s="78">
        <v>22664.105161308624</v>
      </c>
    </row>
    <row r="73" spans="1:13" ht="17.45" customHeight="1" x14ac:dyDescent="0.2">
      <c r="A73" s="140" t="s">
        <v>121</v>
      </c>
      <c r="B73" s="78">
        <v>28362.220599917946</v>
      </c>
      <c r="C73" s="78">
        <v>27352.350142793282</v>
      </c>
      <c r="D73" s="78">
        <v>25424.775836722303</v>
      </c>
      <c r="E73" s="78">
        <v>24641.603357699343</v>
      </c>
      <c r="F73" s="78">
        <v>23427.825618974606</v>
      </c>
      <c r="G73" s="78">
        <v>22829.106189118353</v>
      </c>
      <c r="H73" s="78">
        <v>24462.312069405085</v>
      </c>
      <c r="I73" s="78">
        <v>24658.692627623524</v>
      </c>
      <c r="J73" s="78">
        <v>26215.847478038395</v>
      </c>
      <c r="K73" s="78">
        <v>24503.458721114905</v>
      </c>
      <c r="L73" s="78">
        <v>24159.707566488501</v>
      </c>
      <c r="M73" s="78">
        <v>23755.422887750414</v>
      </c>
    </row>
    <row r="74" spans="1:13" ht="17.45" customHeight="1" x14ac:dyDescent="0.2">
      <c r="A74" s="140" t="s">
        <v>122</v>
      </c>
      <c r="B74" s="78">
        <v>4357.2752103020002</v>
      </c>
      <c r="C74" s="78">
        <v>4539.4993906179998</v>
      </c>
      <c r="D74" s="78">
        <v>4122.3719826709994</v>
      </c>
      <c r="E74" s="78">
        <v>4926.2424721369998</v>
      </c>
      <c r="F74" s="78">
        <v>4813.1326724760002</v>
      </c>
      <c r="G74" s="78">
        <v>4864.3066049170002</v>
      </c>
      <c r="H74" s="78">
        <v>4363.2399109059997</v>
      </c>
      <c r="I74" s="78">
        <v>4009.1930070409999</v>
      </c>
      <c r="J74" s="78">
        <v>4037.3005615339998</v>
      </c>
      <c r="K74" s="78">
        <v>4363.089546453999</v>
      </c>
      <c r="L74" s="78">
        <v>4287.6821230370006</v>
      </c>
      <c r="M74" s="78">
        <v>4355.6432447999996</v>
      </c>
    </row>
    <row r="75" spans="1:13" ht="17.45" customHeight="1" x14ac:dyDescent="0.2">
      <c r="A75" s="137" t="s">
        <v>123</v>
      </c>
      <c r="B75" s="127">
        <f t="shared" ref="B75:M75" si="13">+SUM(B65,B70)</f>
        <v>245457.92480511501</v>
      </c>
      <c r="C75" s="127">
        <f t="shared" si="13"/>
        <v>248390.89388355979</v>
      </c>
      <c r="D75" s="127">
        <f t="shared" si="13"/>
        <v>247168.42230344575</v>
      </c>
      <c r="E75" s="127">
        <f t="shared" si="13"/>
        <v>248775.78948219889</v>
      </c>
      <c r="F75" s="127">
        <f t="shared" si="13"/>
        <v>247528.73534153198</v>
      </c>
      <c r="G75" s="127">
        <f t="shared" si="13"/>
        <v>255297.84839787008</v>
      </c>
      <c r="H75" s="127">
        <f t="shared" si="13"/>
        <v>263894.83922158356</v>
      </c>
      <c r="I75" s="127">
        <f t="shared" si="13"/>
        <v>267016.24240960856</v>
      </c>
      <c r="J75" s="127">
        <f t="shared" si="13"/>
        <v>273695.9509039321</v>
      </c>
      <c r="K75" s="127">
        <f t="shared" si="13"/>
        <v>276496.06516380381</v>
      </c>
      <c r="L75" s="127">
        <f t="shared" si="13"/>
        <v>280558.92283076199</v>
      </c>
      <c r="M75" s="127">
        <f t="shared" si="13"/>
        <v>288719.1296112648</v>
      </c>
    </row>
    <row r="76" spans="1:13" ht="17.45" customHeight="1" x14ac:dyDescent="0.2">
      <c r="A76" s="136"/>
      <c r="B76" s="115"/>
      <c r="C76" s="115"/>
      <c r="D76" s="115"/>
      <c r="E76" s="115"/>
      <c r="F76" s="115"/>
      <c r="G76" s="115"/>
      <c r="H76" s="115"/>
      <c r="I76" s="115"/>
      <c r="J76" s="115"/>
      <c r="K76" s="115"/>
      <c r="L76" s="115"/>
      <c r="M76" s="115"/>
    </row>
    <row r="77" spans="1:13" ht="17.45" customHeight="1" x14ac:dyDescent="0.2">
      <c r="A77" s="140" t="s">
        <v>124</v>
      </c>
      <c r="B77" s="78">
        <v>229.19282081759999</v>
      </c>
      <c r="C77" s="78">
        <v>228.00867882032</v>
      </c>
      <c r="D77" s="78">
        <v>237.36771433623997</v>
      </c>
      <c r="E77" s="78">
        <v>258.55504949364001</v>
      </c>
      <c r="F77" s="78">
        <v>217.68899841885002</v>
      </c>
      <c r="G77" s="78">
        <v>197.16183211789999</v>
      </c>
      <c r="H77" s="78">
        <v>208.48834303291997</v>
      </c>
      <c r="I77" s="78">
        <v>202.04950725036699</v>
      </c>
      <c r="J77" s="78">
        <v>192.52571475641048</v>
      </c>
      <c r="K77" s="78">
        <v>183.0357693140873</v>
      </c>
      <c r="L77" s="78">
        <v>182.24825634697288</v>
      </c>
      <c r="M77" s="78">
        <v>171.40637770584999</v>
      </c>
    </row>
    <row r="78" spans="1:13" ht="17.45" customHeight="1" x14ac:dyDescent="0.2">
      <c r="A78" s="140" t="s">
        <v>125</v>
      </c>
      <c r="B78" s="78">
        <v>997.97759508957597</v>
      </c>
      <c r="C78" s="78">
        <v>913.99951177654543</v>
      </c>
      <c r="D78" s="78">
        <v>790.69861635114853</v>
      </c>
      <c r="E78" s="78">
        <v>727.27915433492319</v>
      </c>
      <c r="F78" s="78">
        <v>865.59367768070604</v>
      </c>
      <c r="G78" s="78">
        <v>847.870045077947</v>
      </c>
      <c r="H78" s="78">
        <v>787.24066140713671</v>
      </c>
      <c r="I78" s="78">
        <v>791.91801251154391</v>
      </c>
      <c r="J78" s="78">
        <v>910.14532306039894</v>
      </c>
      <c r="K78" s="78">
        <v>916.95743383784975</v>
      </c>
      <c r="L78" s="78">
        <v>814.2026808991086</v>
      </c>
      <c r="M78" s="78">
        <v>802.42071661574198</v>
      </c>
    </row>
    <row r="79" spans="1:13" ht="17.45" customHeight="1" x14ac:dyDescent="0.2">
      <c r="A79" s="137" t="s">
        <v>126</v>
      </c>
      <c r="B79" s="127">
        <f t="shared" ref="B79:M79" si="14">+SUM(B77:B78)</f>
        <v>1227.170415907176</v>
      </c>
      <c r="C79" s="127">
        <f t="shared" si="14"/>
        <v>1142.0081905968655</v>
      </c>
      <c r="D79" s="127">
        <f t="shared" si="14"/>
        <v>1028.0663306873885</v>
      </c>
      <c r="E79" s="127">
        <f t="shared" si="14"/>
        <v>985.8342038285632</v>
      </c>
      <c r="F79" s="127">
        <f t="shared" si="14"/>
        <v>1083.2826760995561</v>
      </c>
      <c r="G79" s="127">
        <f t="shared" si="14"/>
        <v>1045.0318771958471</v>
      </c>
      <c r="H79" s="127">
        <f t="shared" si="14"/>
        <v>995.72900444005666</v>
      </c>
      <c r="I79" s="127">
        <f t="shared" si="14"/>
        <v>993.96751976191092</v>
      </c>
      <c r="J79" s="127">
        <f t="shared" si="14"/>
        <v>1102.6710378168095</v>
      </c>
      <c r="K79" s="127">
        <f t="shared" si="14"/>
        <v>1099.993203151937</v>
      </c>
      <c r="L79" s="127">
        <f t="shared" si="14"/>
        <v>996.45093724608148</v>
      </c>
      <c r="M79" s="127">
        <f t="shared" si="14"/>
        <v>973.82709432159197</v>
      </c>
    </row>
    <row r="80" spans="1:13" ht="17.45" customHeight="1" x14ac:dyDescent="0.2">
      <c r="A80" s="136"/>
      <c r="B80" s="115"/>
      <c r="C80" s="115"/>
      <c r="D80" s="115"/>
      <c r="E80" s="115"/>
      <c r="F80" s="115"/>
      <c r="G80" s="115"/>
      <c r="H80" s="115"/>
      <c r="I80" s="115"/>
      <c r="J80" s="115"/>
      <c r="K80" s="115"/>
      <c r="L80" s="115"/>
      <c r="M80" s="115"/>
    </row>
    <row r="81" spans="1:13" ht="17.45" customHeight="1" x14ac:dyDescent="0.2">
      <c r="A81" s="140" t="s">
        <v>106</v>
      </c>
      <c r="B81" s="78">
        <v>228.81732595928131</v>
      </c>
      <c r="C81" s="78">
        <v>319.8435743408138</v>
      </c>
      <c r="D81" s="78">
        <v>118.68851200163873</v>
      </c>
      <c r="E81" s="78">
        <v>223.37050530044274</v>
      </c>
      <c r="F81" s="78">
        <v>268.34669677206801</v>
      </c>
      <c r="G81" s="78">
        <v>312.48977231908924</v>
      </c>
      <c r="H81" s="78">
        <v>79.159081157373166</v>
      </c>
      <c r="I81" s="78">
        <v>166.22513763495627</v>
      </c>
      <c r="J81" s="78">
        <v>247.5022474389155</v>
      </c>
      <c r="K81" s="78">
        <v>305.6242270018522</v>
      </c>
      <c r="L81" s="78">
        <v>68.281317627506709</v>
      </c>
      <c r="M81" s="78">
        <v>140.74347004322337</v>
      </c>
    </row>
    <row r="82" spans="1:13" ht="17.45" customHeight="1" x14ac:dyDescent="0.2">
      <c r="A82" s="140" t="s">
        <v>107</v>
      </c>
      <c r="B82" s="78">
        <v>5062.6697117579624</v>
      </c>
      <c r="C82" s="78">
        <v>5244.3265891979236</v>
      </c>
      <c r="D82" s="78">
        <v>5457.9354647037699</v>
      </c>
      <c r="E82" s="78">
        <v>5440.8157348352497</v>
      </c>
      <c r="F82" s="78">
        <v>5546.6399575126561</v>
      </c>
      <c r="G82" s="78">
        <v>5641.7818026205077</v>
      </c>
      <c r="H82" s="78">
        <v>5684.9712752276091</v>
      </c>
      <c r="I82" s="78">
        <v>5688.447514352496</v>
      </c>
      <c r="J82" s="78">
        <v>5616.463542745566</v>
      </c>
      <c r="K82" s="78">
        <v>5699.7693687243182</v>
      </c>
      <c r="L82" s="78">
        <v>5710.0917149540328</v>
      </c>
      <c r="M82" s="78">
        <v>5693.564254526359</v>
      </c>
    </row>
    <row r="83" spans="1:13" ht="17.45" customHeight="1" x14ac:dyDescent="0.2">
      <c r="A83" s="137" t="s">
        <v>127</v>
      </c>
      <c r="B83" s="127">
        <f t="shared" ref="B83:M83" si="15">+SUM(B81:B82)</f>
        <v>5291.4870377172438</v>
      </c>
      <c r="C83" s="127">
        <f t="shared" si="15"/>
        <v>5564.1701635387371</v>
      </c>
      <c r="D83" s="127">
        <f t="shared" si="15"/>
        <v>5576.6239767054085</v>
      </c>
      <c r="E83" s="127">
        <f t="shared" si="15"/>
        <v>5664.1862401356921</v>
      </c>
      <c r="F83" s="127">
        <f t="shared" si="15"/>
        <v>5814.986654284724</v>
      </c>
      <c r="G83" s="127">
        <f t="shared" si="15"/>
        <v>5954.2715749395966</v>
      </c>
      <c r="H83" s="127">
        <f t="shared" si="15"/>
        <v>5764.1303563849824</v>
      </c>
      <c r="I83" s="127">
        <f t="shared" si="15"/>
        <v>5854.6726519874519</v>
      </c>
      <c r="J83" s="127">
        <f t="shared" si="15"/>
        <v>5863.9657901844812</v>
      </c>
      <c r="K83" s="127">
        <f t="shared" si="15"/>
        <v>6005.3935957261701</v>
      </c>
      <c r="L83" s="127">
        <f t="shared" si="15"/>
        <v>5778.3730325815395</v>
      </c>
      <c r="M83" s="127">
        <f t="shared" si="15"/>
        <v>5834.3077245695822</v>
      </c>
    </row>
    <row r="84" spans="1:13" ht="17.45" customHeight="1" x14ac:dyDescent="0.2">
      <c r="A84" s="136" t="s">
        <v>128</v>
      </c>
      <c r="B84" s="122">
        <v>890.01946342212216</v>
      </c>
      <c r="C84" s="122">
        <v>886.89077763618241</v>
      </c>
      <c r="D84" s="122">
        <v>842.4003547305158</v>
      </c>
      <c r="E84" s="122">
        <v>967.8718122418959</v>
      </c>
      <c r="F84" s="122">
        <v>907.80812834801441</v>
      </c>
      <c r="G84" s="122">
        <v>926.83331072330839</v>
      </c>
      <c r="H84" s="122">
        <v>904.94270401191056</v>
      </c>
      <c r="I84" s="122">
        <v>1045.0878108974691</v>
      </c>
      <c r="J84" s="122">
        <v>1003.3028050658048</v>
      </c>
      <c r="K84" s="122">
        <v>1001.5473613949463</v>
      </c>
      <c r="L84" s="122">
        <v>951.92348113457206</v>
      </c>
      <c r="M84" s="122">
        <v>1099.7318902789762</v>
      </c>
    </row>
    <row r="85" spans="1:13" ht="17.45" customHeight="1" x14ac:dyDescent="0.2">
      <c r="A85" s="136" t="s">
        <v>129</v>
      </c>
      <c r="B85" s="122">
        <v>10141.800521834819</v>
      </c>
      <c r="C85" s="122">
        <v>11144.040822277326</v>
      </c>
      <c r="D85" s="122">
        <v>10815.315555316598</v>
      </c>
      <c r="E85" s="122">
        <v>10209.72675674856</v>
      </c>
      <c r="F85" s="122">
        <v>11954.440734968961</v>
      </c>
      <c r="G85" s="122">
        <v>11238.836994593605</v>
      </c>
      <c r="H85" s="122">
        <v>11934.537014576277</v>
      </c>
      <c r="I85" s="122">
        <v>11906.579861699081</v>
      </c>
      <c r="J85" s="122">
        <v>11996.98220487499</v>
      </c>
      <c r="K85" s="122">
        <v>11688.128713910077</v>
      </c>
      <c r="L85" s="122">
        <v>12467.407698103336</v>
      </c>
      <c r="M85" s="122">
        <v>11114.495397639597</v>
      </c>
    </row>
    <row r="86" spans="1:13" ht="17.45" customHeight="1" x14ac:dyDescent="0.2">
      <c r="A86" s="139" t="s">
        <v>209</v>
      </c>
      <c r="B86" s="138"/>
      <c r="C86" s="138"/>
      <c r="D86" s="138"/>
      <c r="E86" s="138"/>
      <c r="F86" s="138"/>
      <c r="G86" s="138"/>
      <c r="H86" s="138"/>
      <c r="I86" s="138"/>
      <c r="J86" s="138"/>
      <c r="K86" s="138"/>
      <c r="L86" s="138"/>
      <c r="M86" s="138"/>
    </row>
    <row r="87" spans="1:13" ht="17.45" customHeight="1" x14ac:dyDescent="0.2">
      <c r="A87" s="117" t="s">
        <v>130</v>
      </c>
      <c r="B87" s="116">
        <f t="shared" ref="B87:M87" si="16">+SUM(B62,B75,B63,B79,B83:B85,B86)</f>
        <v>264769.57637531083</v>
      </c>
      <c r="C87" s="116">
        <f t="shared" si="16"/>
        <v>268651.11070670595</v>
      </c>
      <c r="D87" s="116">
        <f t="shared" si="16"/>
        <v>267299.55724060419</v>
      </c>
      <c r="E87" s="116">
        <f t="shared" si="16"/>
        <v>267978.12443244521</v>
      </c>
      <c r="F87" s="116">
        <f t="shared" si="16"/>
        <v>269661.18034255703</v>
      </c>
      <c r="G87" s="118">
        <f t="shared" si="16"/>
        <v>275815.95779883565</v>
      </c>
      <c r="H87" s="116">
        <f t="shared" si="16"/>
        <v>284936.35399057891</v>
      </c>
      <c r="I87" s="116">
        <f t="shared" si="16"/>
        <v>287824.87703461805</v>
      </c>
      <c r="J87" s="116">
        <f t="shared" si="16"/>
        <v>294696.46511663165</v>
      </c>
      <c r="K87" s="116">
        <f t="shared" si="16"/>
        <v>297217.65155235329</v>
      </c>
      <c r="L87" s="116">
        <f t="shared" si="16"/>
        <v>302048.21607057552</v>
      </c>
      <c r="M87" s="116">
        <f t="shared" si="16"/>
        <v>309204.83050365467</v>
      </c>
    </row>
    <row r="88" spans="1:13" ht="17.45" customHeight="1" x14ac:dyDescent="0.2">
      <c r="A88" s="47"/>
      <c r="B88" s="115"/>
      <c r="C88" s="115"/>
      <c r="D88" s="115"/>
      <c r="E88" s="115"/>
      <c r="F88" s="115"/>
      <c r="G88" s="115"/>
      <c r="H88" s="115"/>
      <c r="I88" s="115"/>
      <c r="J88" s="115"/>
      <c r="K88" s="115"/>
      <c r="L88" s="115"/>
      <c r="M88" s="115"/>
    </row>
    <row r="89" spans="1:13" ht="17.45" customHeight="1" x14ac:dyDescent="0.2">
      <c r="A89" s="137" t="s">
        <v>131</v>
      </c>
      <c r="B89" s="127">
        <v>16466.970003078492</v>
      </c>
      <c r="C89" s="127">
        <v>16175.69986277611</v>
      </c>
      <c r="D89" s="127">
        <v>16465.44637921741</v>
      </c>
      <c r="E89" s="127">
        <v>16381.584568720609</v>
      </c>
      <c r="F89" s="127">
        <v>16782.671344642935</v>
      </c>
      <c r="G89" s="127">
        <v>16452.165516115641</v>
      </c>
      <c r="H89" s="127">
        <v>16719.844240575319</v>
      </c>
      <c r="I89" s="127">
        <v>17386.499279120981</v>
      </c>
      <c r="J89" s="127">
        <v>17451.25716364479</v>
      </c>
      <c r="K89" s="127">
        <v>17172.882925060789</v>
      </c>
      <c r="L89" s="127">
        <v>17759.512140138235</v>
      </c>
      <c r="M89" s="127">
        <v>18411.190790086901</v>
      </c>
    </row>
    <row r="90" spans="1:13" ht="17.45" customHeight="1" x14ac:dyDescent="0.2">
      <c r="A90" s="136" t="s">
        <v>29</v>
      </c>
      <c r="B90" s="122">
        <v>14354.689185499417</v>
      </c>
      <c r="C90" s="122">
        <v>14051.349423069429</v>
      </c>
      <c r="D90" s="122">
        <v>14296.569436054357</v>
      </c>
      <c r="E90" s="122">
        <v>14372.775624318683</v>
      </c>
      <c r="F90" s="122">
        <v>14737.744472822558</v>
      </c>
      <c r="G90" s="122">
        <v>14623.871384238331</v>
      </c>
      <c r="H90" s="122">
        <v>14959.377910083553</v>
      </c>
      <c r="I90" s="122">
        <v>15404.255126239606</v>
      </c>
      <c r="J90" s="122">
        <v>15711.660825054038</v>
      </c>
      <c r="K90" s="122">
        <v>15459.706231393513</v>
      </c>
      <c r="L90" s="122">
        <v>15890.715168879817</v>
      </c>
      <c r="M90" s="122">
        <v>16224.77552387397</v>
      </c>
    </row>
    <row r="91" spans="1:13" ht="17.45" customHeight="1" x14ac:dyDescent="0.2">
      <c r="A91" s="117" t="s">
        <v>132</v>
      </c>
      <c r="B91" s="116">
        <f t="shared" ref="B91:M91" si="17">+B89+B90</f>
        <v>30821.659188577909</v>
      </c>
      <c r="C91" s="116">
        <f t="shared" si="17"/>
        <v>30227.04928584554</v>
      </c>
      <c r="D91" s="116">
        <f t="shared" si="17"/>
        <v>30762.015815271767</v>
      </c>
      <c r="E91" s="116">
        <f t="shared" si="17"/>
        <v>30754.360193039291</v>
      </c>
      <c r="F91" s="116">
        <f t="shared" si="17"/>
        <v>31520.415817465495</v>
      </c>
      <c r="G91" s="116">
        <f t="shared" si="17"/>
        <v>31076.036900353974</v>
      </c>
      <c r="H91" s="116">
        <f t="shared" si="17"/>
        <v>31679.222150658872</v>
      </c>
      <c r="I91" s="116">
        <f t="shared" si="17"/>
        <v>32790.754405360589</v>
      </c>
      <c r="J91" s="116">
        <f t="shared" si="17"/>
        <v>33162.917988698828</v>
      </c>
      <c r="K91" s="116">
        <f t="shared" si="17"/>
        <v>32632.589156454302</v>
      </c>
      <c r="L91" s="116">
        <f t="shared" si="17"/>
        <v>33650.227309018053</v>
      </c>
      <c r="M91" s="116">
        <f t="shared" si="17"/>
        <v>34635.966313960875</v>
      </c>
    </row>
    <row r="92" spans="1:13" ht="17.45" customHeight="1" x14ac:dyDescent="0.2">
      <c r="A92" s="135"/>
      <c r="B92" s="115"/>
      <c r="C92" s="115"/>
      <c r="D92" s="115"/>
      <c r="E92" s="115"/>
      <c r="F92" s="115"/>
      <c r="G92" s="115"/>
      <c r="H92" s="115"/>
      <c r="I92" s="115"/>
      <c r="J92" s="115"/>
      <c r="K92" s="115"/>
      <c r="L92" s="115"/>
      <c r="M92" s="115"/>
    </row>
    <row r="93" spans="1:13" ht="17.45" customHeight="1" x14ac:dyDescent="0.2">
      <c r="A93" s="117" t="s">
        <v>133</v>
      </c>
      <c r="B93" s="116">
        <f t="shared" ref="B93:M93" si="18">+B87+B91</f>
        <v>295591.23556388874</v>
      </c>
      <c r="C93" s="116">
        <f t="shared" si="18"/>
        <v>298878.15999255149</v>
      </c>
      <c r="D93" s="116">
        <f t="shared" si="18"/>
        <v>298061.57305587595</v>
      </c>
      <c r="E93" s="116">
        <f t="shared" si="18"/>
        <v>298732.4846254845</v>
      </c>
      <c r="F93" s="116">
        <f t="shared" si="18"/>
        <v>301181.59616002254</v>
      </c>
      <c r="G93" s="116">
        <f t="shared" si="18"/>
        <v>306891.99469918961</v>
      </c>
      <c r="H93" s="116">
        <f t="shared" si="18"/>
        <v>316615.57614123781</v>
      </c>
      <c r="I93" s="116">
        <f t="shared" si="18"/>
        <v>320615.63143997866</v>
      </c>
      <c r="J93" s="116">
        <f t="shared" si="18"/>
        <v>327859.38310533046</v>
      </c>
      <c r="K93" s="116">
        <f t="shared" si="18"/>
        <v>329850.2407088076</v>
      </c>
      <c r="L93" s="116">
        <f t="shared" si="18"/>
        <v>335698.44337959355</v>
      </c>
      <c r="M93" s="116">
        <f t="shared" si="18"/>
        <v>343840.79681761551</v>
      </c>
    </row>
    <row r="94" spans="1:13" ht="17.45" customHeight="1" x14ac:dyDescent="0.2">
      <c r="A94" s="134"/>
      <c r="B94" s="133"/>
      <c r="C94" s="133"/>
      <c r="D94" s="133"/>
      <c r="E94" s="133"/>
      <c r="F94" s="133"/>
      <c r="G94" s="133"/>
      <c r="H94" s="133"/>
      <c r="I94" s="133"/>
      <c r="J94" s="133"/>
      <c r="K94" s="133"/>
      <c r="L94" s="133"/>
      <c r="M94" s="133"/>
    </row>
    <row r="95" spans="1:13" ht="17.45" customHeight="1" x14ac:dyDescent="0.2">
      <c r="A95" s="1" t="s">
        <v>0</v>
      </c>
      <c r="B95" s="47"/>
      <c r="C95" s="47"/>
      <c r="D95" s="47"/>
      <c r="E95" s="47"/>
      <c r="F95" s="47"/>
      <c r="G95" s="47"/>
      <c r="H95" s="47"/>
      <c r="I95" s="47"/>
      <c r="J95" s="47"/>
      <c r="K95" s="47"/>
      <c r="L95" s="47"/>
      <c r="M95" s="47"/>
    </row>
    <row r="96" spans="1:13" ht="17.45" customHeight="1" x14ac:dyDescent="0.2">
      <c r="A96" s="1" t="s">
        <v>1</v>
      </c>
      <c r="B96" s="47"/>
      <c r="C96" s="47"/>
      <c r="D96" s="47"/>
      <c r="E96" s="47"/>
      <c r="F96" s="47"/>
      <c r="G96" s="47"/>
      <c r="H96" s="47"/>
      <c r="I96" s="47"/>
      <c r="J96" s="47"/>
      <c r="K96" s="47"/>
      <c r="L96" s="47"/>
      <c r="M96" s="47"/>
    </row>
    <row r="97" spans="1:13" ht="17.45" customHeight="1" x14ac:dyDescent="0.2">
      <c r="A97" s="1" t="s">
        <v>2</v>
      </c>
      <c r="B97" s="47"/>
      <c r="C97" s="47"/>
      <c r="D97" s="47"/>
      <c r="E97" s="47"/>
      <c r="F97" s="47"/>
      <c r="G97" s="47"/>
      <c r="H97" s="47"/>
      <c r="I97" s="47"/>
      <c r="J97" s="47"/>
      <c r="K97" s="47"/>
      <c r="L97" s="47"/>
      <c r="M97" s="47"/>
    </row>
    <row r="98" spans="1:13" ht="17.45" customHeight="1" x14ac:dyDescent="0.2">
      <c r="A98" s="132" t="s">
        <v>3</v>
      </c>
      <c r="B98" s="47"/>
      <c r="C98" s="47"/>
      <c r="D98" s="47"/>
      <c r="E98" s="47"/>
      <c r="F98" s="47"/>
      <c r="G98" s="47"/>
      <c r="H98" s="47"/>
      <c r="I98" s="47"/>
      <c r="J98" s="47"/>
      <c r="K98" s="47"/>
      <c r="L98" s="47"/>
      <c r="M98" s="47"/>
    </row>
    <row r="99" spans="1:13" ht="17.45" customHeight="1" x14ac:dyDescent="0.2">
      <c r="A99" s="166" t="s">
        <v>17</v>
      </c>
      <c r="B99" s="165" t="str">
        <f t="shared" ref="B99:M99" si="19">+B8</f>
        <v>4Q22</v>
      </c>
      <c r="C99" s="165" t="str">
        <f t="shared" si="19"/>
        <v>1Q23</v>
      </c>
      <c r="D99" s="165" t="str">
        <f t="shared" si="19"/>
        <v>2Q23</v>
      </c>
      <c r="E99" s="165" t="str">
        <f t="shared" si="19"/>
        <v>3Q23</v>
      </c>
      <c r="F99" s="165" t="str">
        <f t="shared" si="19"/>
        <v>4Q23</v>
      </c>
      <c r="G99" s="165" t="str">
        <f t="shared" si="19"/>
        <v>1Q24</v>
      </c>
      <c r="H99" s="165" t="str">
        <f t="shared" si="19"/>
        <v>2Q24</v>
      </c>
      <c r="I99" s="165" t="str">
        <f t="shared" si="19"/>
        <v>3Q24</v>
      </c>
      <c r="J99" s="165" t="str">
        <f t="shared" si="19"/>
        <v>4Q24</v>
      </c>
      <c r="K99" s="165" t="str">
        <f t="shared" si="19"/>
        <v>1Q25</v>
      </c>
      <c r="L99" s="165" t="str">
        <f t="shared" si="19"/>
        <v>2Q25</v>
      </c>
      <c r="M99" s="165" t="str">
        <f t="shared" si="19"/>
        <v>3Q25</v>
      </c>
    </row>
    <row r="100" spans="1:13" ht="17.45" customHeight="1" x14ac:dyDescent="0.2">
      <c r="A100" s="166"/>
      <c r="B100" s="165"/>
      <c r="C100" s="165"/>
      <c r="D100" s="165"/>
      <c r="E100" s="165"/>
      <c r="F100" s="165"/>
      <c r="G100" s="165"/>
      <c r="H100" s="165"/>
      <c r="I100" s="165"/>
      <c r="J100" s="165"/>
      <c r="K100" s="165"/>
      <c r="L100" s="165"/>
      <c r="M100" s="165"/>
    </row>
    <row r="101" spans="1:13" ht="17.45" customHeight="1" x14ac:dyDescent="0.2">
      <c r="A101" s="130" t="s">
        <v>134</v>
      </c>
      <c r="B101" s="47"/>
      <c r="C101" s="47"/>
      <c r="D101" s="47"/>
      <c r="E101" s="47"/>
      <c r="F101" s="47"/>
      <c r="G101" s="47"/>
      <c r="H101" s="47"/>
      <c r="I101" s="47"/>
      <c r="J101" s="47"/>
      <c r="K101" s="47"/>
      <c r="L101" s="47"/>
      <c r="M101" s="47"/>
    </row>
    <row r="102" spans="1:13" ht="17.45" customHeight="1" x14ac:dyDescent="0.2">
      <c r="A102" s="121" t="s">
        <v>135</v>
      </c>
      <c r="B102" s="78">
        <v>5566.5313147735778</v>
      </c>
      <c r="C102" s="78">
        <v>6361.4009464441187</v>
      </c>
      <c r="D102" s="78">
        <v>6574.8543897352201</v>
      </c>
      <c r="E102" s="78">
        <v>6752.9126003647616</v>
      </c>
      <c r="F102" s="78">
        <v>6844.9472974045166</v>
      </c>
      <c r="G102" s="78">
        <v>6593.4495543822422</v>
      </c>
      <c r="H102" s="78">
        <v>6445.2253183652329</v>
      </c>
      <c r="I102" s="78">
        <v>6318.0243636109117</v>
      </c>
      <c r="J102" s="78">
        <v>6108.8828561921464</v>
      </c>
      <c r="K102" s="78">
        <v>5938.0677801988149</v>
      </c>
      <c r="L102" s="126">
        <v>5977.8583601522405</v>
      </c>
      <c r="M102" s="126">
        <v>6010.8976263865534</v>
      </c>
    </row>
    <row r="103" spans="1:13" ht="17.45" customHeight="1" x14ac:dyDescent="0.2">
      <c r="A103" s="121" t="s">
        <v>18</v>
      </c>
      <c r="B103" s="78">
        <v>2927.2457792432297</v>
      </c>
      <c r="C103" s="78">
        <v>3382.055862132433</v>
      </c>
      <c r="D103" s="78">
        <v>3623.3338805424114</v>
      </c>
      <c r="E103" s="78">
        <v>3699.4421491293087</v>
      </c>
      <c r="F103" s="78">
        <v>3793.094378812928</v>
      </c>
      <c r="G103" s="78">
        <v>3600.0685523436709</v>
      </c>
      <c r="H103" s="78">
        <v>3465.2148095513226</v>
      </c>
      <c r="I103" s="78">
        <v>3331.3207198183404</v>
      </c>
      <c r="J103" s="78">
        <v>3175.5790778482333</v>
      </c>
      <c r="K103" s="78">
        <v>3030.9641058028137</v>
      </c>
      <c r="L103" s="78">
        <v>2989.9635953569691</v>
      </c>
      <c r="M103" s="126">
        <v>3006.0238568469731</v>
      </c>
    </row>
    <row r="104" spans="1:13" ht="17.45" customHeight="1" x14ac:dyDescent="0.2">
      <c r="A104" s="121" t="s">
        <v>19</v>
      </c>
      <c r="B104" s="78">
        <v>2016.486423293856</v>
      </c>
      <c r="C104" s="78">
        <v>2178.5934640617552</v>
      </c>
      <c r="D104" s="78">
        <v>2268.9473610883442</v>
      </c>
      <c r="E104" s="78">
        <v>2380.3784372231635</v>
      </c>
      <c r="F104" s="78">
        <v>2380.5883275901115</v>
      </c>
      <c r="G104" s="78">
        <v>2335.7937676702209</v>
      </c>
      <c r="H104" s="78">
        <v>2276.8075051975015</v>
      </c>
      <c r="I104" s="78">
        <v>2277.9127627127618</v>
      </c>
      <c r="J104" s="78">
        <v>2237.1458448735325</v>
      </c>
      <c r="K104" s="78">
        <v>2218.3124237525271</v>
      </c>
      <c r="L104" s="78">
        <v>2265.2717641672693</v>
      </c>
      <c r="M104" s="126">
        <v>2289.046930334132</v>
      </c>
    </row>
    <row r="105" spans="1:13" ht="17.45" customHeight="1" x14ac:dyDescent="0.2">
      <c r="A105" s="121" t="s">
        <v>20</v>
      </c>
      <c r="B105" s="78">
        <v>16.363309385000001</v>
      </c>
      <c r="C105" s="78">
        <v>17.303790164999999</v>
      </c>
      <c r="D105" s="78">
        <v>17.524076984000001</v>
      </c>
      <c r="E105" s="78">
        <v>18.118849397999998</v>
      </c>
      <c r="F105" s="78">
        <v>18.405540233</v>
      </c>
      <c r="G105" s="78">
        <v>19.437634282999998</v>
      </c>
      <c r="H105" s="78">
        <v>18.273606504999997</v>
      </c>
      <c r="I105" s="78">
        <v>10.952702958000001</v>
      </c>
      <c r="J105" s="78">
        <v>4.5668646999998598E-2</v>
      </c>
      <c r="K105" s="78">
        <v>0.11878810099999999</v>
      </c>
      <c r="L105" s="78">
        <v>8.0877590999999985E-2</v>
      </c>
      <c r="M105" s="78">
        <v>3.0546385000000016E-2</v>
      </c>
    </row>
    <row r="106" spans="1:13" ht="17.45" customHeight="1" x14ac:dyDescent="0.2">
      <c r="A106" s="121" t="s">
        <v>21</v>
      </c>
      <c r="B106" s="78">
        <v>383.8057064388434</v>
      </c>
      <c r="C106" s="78">
        <v>408.43080989092994</v>
      </c>
      <c r="D106" s="78">
        <v>412.44962520103576</v>
      </c>
      <c r="E106" s="78">
        <v>420.79813078751215</v>
      </c>
      <c r="F106" s="78">
        <v>446.28354022462901</v>
      </c>
      <c r="G106" s="78">
        <v>468.52391971850437</v>
      </c>
      <c r="H106" s="78">
        <v>473.92115256109349</v>
      </c>
      <c r="I106" s="78">
        <v>491.84480259850829</v>
      </c>
      <c r="J106" s="78">
        <v>513.52220272459738</v>
      </c>
      <c r="K106" s="78">
        <v>548.86716086692991</v>
      </c>
      <c r="L106" s="78">
        <v>562.19659401400668</v>
      </c>
      <c r="M106" s="126">
        <v>579.96806477700545</v>
      </c>
    </row>
    <row r="107" spans="1:13" ht="17.45" customHeight="1" x14ac:dyDescent="0.2">
      <c r="A107" s="121" t="s">
        <v>22</v>
      </c>
      <c r="B107" s="78">
        <v>222.63009641264892</v>
      </c>
      <c r="C107" s="78">
        <v>375.01702019400165</v>
      </c>
      <c r="D107" s="78">
        <v>252.59944591942761</v>
      </c>
      <c r="E107" s="78">
        <v>234.17503382677631</v>
      </c>
      <c r="F107" s="78">
        <v>206.57551054384746</v>
      </c>
      <c r="G107" s="78">
        <v>169.62568036684701</v>
      </c>
      <c r="H107" s="78">
        <v>211.00824455031574</v>
      </c>
      <c r="I107" s="78">
        <v>205.99337552330189</v>
      </c>
      <c r="J107" s="78">
        <v>182.59006209878345</v>
      </c>
      <c r="K107" s="78">
        <v>139.80530167554451</v>
      </c>
      <c r="L107" s="126">
        <v>160.34552902299569</v>
      </c>
      <c r="M107" s="126">
        <v>135.82822804344144</v>
      </c>
    </row>
    <row r="108" spans="1:13" ht="17.45" customHeight="1" x14ac:dyDescent="0.2">
      <c r="A108" s="121" t="s">
        <v>136</v>
      </c>
      <c r="B108" s="78">
        <v>577.04259567425959</v>
      </c>
      <c r="C108" s="78">
        <v>646.92279626131176</v>
      </c>
      <c r="D108" s="78">
        <v>579.71838191547431</v>
      </c>
      <c r="E108" s="78">
        <v>581.70241611712891</v>
      </c>
      <c r="F108" s="78">
        <v>576.94558979037936</v>
      </c>
      <c r="G108" s="78">
        <v>642.74243995114114</v>
      </c>
      <c r="H108" s="78">
        <v>793.64937143588554</v>
      </c>
      <c r="I108" s="78">
        <v>555.9381957071065</v>
      </c>
      <c r="J108" s="78">
        <v>724.01998229680305</v>
      </c>
      <c r="K108" s="78">
        <v>652.92688283011444</v>
      </c>
      <c r="L108" s="78">
        <v>739.23106015255689</v>
      </c>
      <c r="M108" s="126">
        <v>706.11041122203085</v>
      </c>
    </row>
    <row r="109" spans="1:13" ht="17.45" customHeight="1" x14ac:dyDescent="0.2">
      <c r="A109" s="129" t="s">
        <v>137</v>
      </c>
      <c r="B109" s="127">
        <f t="shared" ref="B109:M109" si="20">+SUM(B103:B108)</f>
        <v>6143.5739104478371</v>
      </c>
      <c r="C109" s="127">
        <f t="shared" si="20"/>
        <v>7008.3237427054319</v>
      </c>
      <c r="D109" s="127">
        <f t="shared" si="20"/>
        <v>7154.5727716506935</v>
      </c>
      <c r="E109" s="127">
        <f t="shared" si="20"/>
        <v>7334.6150164818901</v>
      </c>
      <c r="F109" s="127">
        <f t="shared" si="20"/>
        <v>7421.8928871948947</v>
      </c>
      <c r="G109" s="127">
        <f t="shared" si="20"/>
        <v>7236.1919943333842</v>
      </c>
      <c r="H109" s="127">
        <f t="shared" si="20"/>
        <v>7238.8746898011195</v>
      </c>
      <c r="I109" s="127">
        <f t="shared" si="20"/>
        <v>6873.9625593180199</v>
      </c>
      <c r="J109" s="127">
        <f t="shared" si="20"/>
        <v>6832.9028384889489</v>
      </c>
      <c r="K109" s="127">
        <f t="shared" si="20"/>
        <v>6590.9946630289305</v>
      </c>
      <c r="L109" s="127">
        <f t="shared" si="20"/>
        <v>6717.0894203047974</v>
      </c>
      <c r="M109" s="127">
        <f t="shared" si="20"/>
        <v>6717.0080376085825</v>
      </c>
    </row>
    <row r="110" spans="1:13" ht="17.45" customHeight="1" x14ac:dyDescent="0.2">
      <c r="A110" s="131"/>
      <c r="B110" s="115"/>
      <c r="C110" s="115"/>
      <c r="D110" s="115"/>
      <c r="E110" s="115"/>
      <c r="F110" s="115"/>
      <c r="G110" s="115"/>
      <c r="H110" s="115"/>
      <c r="I110" s="115"/>
      <c r="J110" s="115"/>
      <c r="K110" s="115"/>
      <c r="L110" s="115"/>
      <c r="M110" s="115"/>
    </row>
    <row r="111" spans="1:13" ht="17.45" customHeight="1" x14ac:dyDescent="0.2">
      <c r="A111" s="130" t="s">
        <v>138</v>
      </c>
      <c r="B111" s="122"/>
      <c r="C111" s="122"/>
      <c r="D111" s="122"/>
      <c r="E111" s="122"/>
      <c r="F111" s="122"/>
      <c r="G111" s="122"/>
      <c r="H111" s="122"/>
      <c r="I111" s="122"/>
      <c r="J111" s="122"/>
      <c r="K111" s="122"/>
      <c r="L111" s="122"/>
      <c r="M111" s="122"/>
    </row>
    <row r="112" spans="1:13" ht="17.45" customHeight="1" x14ac:dyDescent="0.2">
      <c r="A112" s="121" t="s">
        <v>114</v>
      </c>
      <c r="B112" s="78">
        <v>61.549015618909195</v>
      </c>
      <c r="C112" s="78">
        <v>62.460639097268285</v>
      </c>
      <c r="D112" s="78">
        <v>71.56423861054931</v>
      </c>
      <c r="E112" s="78">
        <v>38.327443631409082</v>
      </c>
      <c r="F112" s="78">
        <v>80.690509871432795</v>
      </c>
      <c r="G112" s="78">
        <v>73.036003094513589</v>
      </c>
      <c r="H112" s="78">
        <v>64.153015654325273</v>
      </c>
      <c r="I112" s="78">
        <v>63.365025689859813</v>
      </c>
      <c r="J112" s="78">
        <v>60.760618715503576</v>
      </c>
      <c r="K112" s="78">
        <v>58.519630894126614</v>
      </c>
      <c r="L112" s="78">
        <v>58.77779869905735</v>
      </c>
      <c r="M112" s="78">
        <v>61.69976487261664</v>
      </c>
    </row>
    <row r="113" spans="1:13" ht="17.45" customHeight="1" x14ac:dyDescent="0.2">
      <c r="A113" s="121" t="s">
        <v>115</v>
      </c>
      <c r="B113" s="78">
        <v>1591.0672833309652</v>
      </c>
      <c r="C113" s="78">
        <v>2216.3680752841015</v>
      </c>
      <c r="D113" s="78">
        <v>2519.8690303881099</v>
      </c>
      <c r="E113" s="78">
        <v>2663.4530719151285</v>
      </c>
      <c r="F113" s="78">
        <v>2608.0663872247151</v>
      </c>
      <c r="G113" s="78">
        <v>2525.4831194419021</v>
      </c>
      <c r="H113" s="78">
        <v>2424.0623617633692</v>
      </c>
      <c r="I113" s="78">
        <v>2337.5120515265448</v>
      </c>
      <c r="J113" s="78">
        <v>2211.5931086804644</v>
      </c>
      <c r="K113" s="78">
        <v>2171.7262635277189</v>
      </c>
      <c r="L113" s="78">
        <v>2204.0739857408521</v>
      </c>
      <c r="M113" s="78">
        <v>2253.0784310662134</v>
      </c>
    </row>
    <row r="114" spans="1:13" ht="17.45" customHeight="1" x14ac:dyDescent="0.2">
      <c r="A114" s="121" t="s">
        <v>116</v>
      </c>
      <c r="B114" s="78">
        <v>1402.6618905863102</v>
      </c>
      <c r="C114" s="78">
        <v>1591.7630460147805</v>
      </c>
      <c r="D114" s="78">
        <v>1342.970998083114</v>
      </c>
      <c r="E114" s="78">
        <v>1491.3701392795374</v>
      </c>
      <c r="F114" s="78">
        <v>1527.3217257009567</v>
      </c>
      <c r="G114" s="78">
        <v>1442.4566199118444</v>
      </c>
      <c r="H114" s="78">
        <v>1441.8396252273935</v>
      </c>
      <c r="I114" s="78">
        <v>1364.8648217774905</v>
      </c>
      <c r="J114" s="78">
        <v>1184.9016493922993</v>
      </c>
      <c r="K114" s="78">
        <v>1108.0813752673935</v>
      </c>
      <c r="L114" s="78">
        <v>1139.0015595712121</v>
      </c>
      <c r="M114" s="78">
        <v>1118.5524292824305</v>
      </c>
    </row>
    <row r="115" spans="1:13" ht="17.45" customHeight="1" x14ac:dyDescent="0.2">
      <c r="A115" s="124" t="s">
        <v>139</v>
      </c>
      <c r="B115" s="122">
        <f t="shared" ref="B115:M115" si="21">+SUM(B112:B114)</f>
        <v>3055.2781895361845</v>
      </c>
      <c r="C115" s="122">
        <f t="shared" si="21"/>
        <v>3870.5917603961498</v>
      </c>
      <c r="D115" s="122">
        <f t="shared" si="21"/>
        <v>3934.404267081773</v>
      </c>
      <c r="E115" s="122">
        <f t="shared" si="21"/>
        <v>4193.150654826075</v>
      </c>
      <c r="F115" s="122">
        <f t="shared" si="21"/>
        <v>4216.0786227971048</v>
      </c>
      <c r="G115" s="122">
        <f t="shared" si="21"/>
        <v>4040.97574244826</v>
      </c>
      <c r="H115" s="122">
        <f t="shared" si="21"/>
        <v>3930.0550026450883</v>
      </c>
      <c r="I115" s="122">
        <f t="shared" si="21"/>
        <v>3765.7418989938951</v>
      </c>
      <c r="J115" s="122">
        <f t="shared" si="21"/>
        <v>3457.2553767882673</v>
      </c>
      <c r="K115" s="122">
        <f t="shared" si="21"/>
        <v>3338.3272696892391</v>
      </c>
      <c r="L115" s="122">
        <f t="shared" si="21"/>
        <v>3401.8533440111214</v>
      </c>
      <c r="M115" s="122">
        <f t="shared" si="21"/>
        <v>3433.3306252212606</v>
      </c>
    </row>
    <row r="116" spans="1:13" ht="17.45" customHeight="1" x14ac:dyDescent="0.2">
      <c r="A116" s="124"/>
      <c r="B116" s="115"/>
      <c r="C116" s="115"/>
      <c r="D116" s="115"/>
      <c r="E116" s="115"/>
      <c r="F116" s="115"/>
      <c r="G116" s="115"/>
      <c r="H116" s="115"/>
      <c r="I116" s="115"/>
      <c r="J116" s="115"/>
      <c r="K116" s="115"/>
      <c r="L116" s="115"/>
      <c r="M116" s="115"/>
    </row>
    <row r="117" spans="1:13" ht="17.45" customHeight="1" x14ac:dyDescent="0.2">
      <c r="A117" s="121" t="s">
        <v>119</v>
      </c>
      <c r="B117" s="78">
        <v>308.67589738412715</v>
      </c>
      <c r="C117" s="78">
        <v>395.93024334060169</v>
      </c>
      <c r="D117" s="78">
        <v>494.83842534992783</v>
      </c>
      <c r="E117" s="78">
        <v>415.46638871042092</v>
      </c>
      <c r="F117" s="78">
        <v>550.0276052788771</v>
      </c>
      <c r="G117" s="78">
        <v>487.00403576956711</v>
      </c>
      <c r="H117" s="78">
        <v>340.58949197380616</v>
      </c>
      <c r="I117" s="78">
        <v>466.99187846112136</v>
      </c>
      <c r="J117" s="78">
        <v>389.35799848100635</v>
      </c>
      <c r="K117" s="78">
        <v>391.11625056619897</v>
      </c>
      <c r="L117" s="78">
        <v>375.74356264926178</v>
      </c>
      <c r="M117" s="78">
        <v>519.78338881502293</v>
      </c>
    </row>
    <row r="118" spans="1:13" ht="17.45" customHeight="1" x14ac:dyDescent="0.2">
      <c r="A118" s="121" t="s">
        <v>120</v>
      </c>
      <c r="B118" s="78">
        <v>357.60768924260952</v>
      </c>
      <c r="C118" s="78">
        <v>487.73207531063673</v>
      </c>
      <c r="D118" s="78">
        <v>456.11970948405951</v>
      </c>
      <c r="E118" s="78">
        <v>410.73209031227077</v>
      </c>
      <c r="F118" s="78">
        <v>456.12399033934719</v>
      </c>
      <c r="G118" s="78">
        <v>420.01840384770935</v>
      </c>
      <c r="H118" s="78">
        <v>479.70523898323773</v>
      </c>
      <c r="I118" s="78">
        <v>412.5480970473472</v>
      </c>
      <c r="J118" s="78">
        <v>442.82611761010764</v>
      </c>
      <c r="K118" s="78">
        <v>417.997020943922</v>
      </c>
      <c r="L118" s="78">
        <v>403.68410763882696</v>
      </c>
      <c r="M118" s="78">
        <v>389.78130852891979</v>
      </c>
    </row>
    <row r="119" spans="1:13" ht="17.45" customHeight="1" x14ac:dyDescent="0.2">
      <c r="A119" s="121" t="s">
        <v>121</v>
      </c>
      <c r="B119" s="78">
        <v>549.0805182708043</v>
      </c>
      <c r="C119" s="78">
        <v>562.60274875500829</v>
      </c>
      <c r="D119" s="78">
        <v>561.08874268772183</v>
      </c>
      <c r="E119" s="78">
        <v>529.02239147502723</v>
      </c>
      <c r="F119" s="78">
        <v>507.23397075415238</v>
      </c>
      <c r="G119" s="78">
        <v>456.95321953483784</v>
      </c>
      <c r="H119" s="78">
        <v>434.10156016450543</v>
      </c>
      <c r="I119" s="78">
        <v>449.38620803996758</v>
      </c>
      <c r="J119" s="78">
        <v>450.28785958828917</v>
      </c>
      <c r="K119" s="78">
        <v>418.6996703223345</v>
      </c>
      <c r="L119" s="78">
        <v>420.14517325965807</v>
      </c>
      <c r="M119" s="126">
        <v>411.71754595028528</v>
      </c>
    </row>
    <row r="120" spans="1:13" ht="17.45" customHeight="1" x14ac:dyDescent="0.2">
      <c r="A120" s="121" t="s">
        <v>122</v>
      </c>
      <c r="B120" s="78">
        <v>107.74736475399997</v>
      </c>
      <c r="C120" s="78">
        <v>142.64339336699999</v>
      </c>
      <c r="D120" s="78">
        <v>132.63526728099998</v>
      </c>
      <c r="E120" s="78">
        <v>153.87283261700003</v>
      </c>
      <c r="F120" s="78">
        <v>162.13306273800001</v>
      </c>
      <c r="G120" s="78">
        <v>150.88448512999997</v>
      </c>
      <c r="H120" s="78">
        <v>133.12897233000001</v>
      </c>
      <c r="I120" s="78">
        <v>111.37201663299999</v>
      </c>
      <c r="J120" s="78">
        <v>95.148587685999985</v>
      </c>
      <c r="K120" s="78">
        <v>94.581840092999997</v>
      </c>
      <c r="L120" s="78">
        <v>94.495163649999981</v>
      </c>
      <c r="M120" s="78">
        <v>90.286642671999985</v>
      </c>
    </row>
    <row r="121" spans="1:13" ht="17.45" customHeight="1" x14ac:dyDescent="0.2">
      <c r="A121" s="124" t="s">
        <v>140</v>
      </c>
      <c r="B121" s="122">
        <f t="shared" ref="B121:M121" si="22">SUM(B117:B120)</f>
        <v>1323.111469651541</v>
      </c>
      <c r="C121" s="122">
        <f t="shared" si="22"/>
        <v>1588.9084607732466</v>
      </c>
      <c r="D121" s="122">
        <f t="shared" si="22"/>
        <v>1644.682144802709</v>
      </c>
      <c r="E121" s="122">
        <f t="shared" si="22"/>
        <v>1509.0937031147189</v>
      </c>
      <c r="F121" s="122">
        <f t="shared" si="22"/>
        <v>1675.5186291103767</v>
      </c>
      <c r="G121" s="122">
        <f t="shared" si="22"/>
        <v>1514.8601442821143</v>
      </c>
      <c r="H121" s="122">
        <f t="shared" si="22"/>
        <v>1387.5252634515491</v>
      </c>
      <c r="I121" s="122">
        <f t="shared" si="22"/>
        <v>1440.2982001814362</v>
      </c>
      <c r="J121" s="122">
        <f t="shared" si="22"/>
        <v>1377.6205633654031</v>
      </c>
      <c r="K121" s="122">
        <f t="shared" si="22"/>
        <v>1322.3947819254554</v>
      </c>
      <c r="L121" s="122">
        <f t="shared" si="22"/>
        <v>1294.0680071977467</v>
      </c>
      <c r="M121" s="122">
        <f t="shared" si="22"/>
        <v>1411.568885966228</v>
      </c>
    </row>
    <row r="122" spans="1:13" ht="17.45" customHeight="1" x14ac:dyDescent="0.2">
      <c r="A122" s="129" t="s">
        <v>141</v>
      </c>
      <c r="B122" s="127">
        <f t="shared" ref="B122:M122" si="23">+SUM(B115,B121)</f>
        <v>4378.3896591877256</v>
      </c>
      <c r="C122" s="127">
        <f t="shared" si="23"/>
        <v>5459.5002211693964</v>
      </c>
      <c r="D122" s="127">
        <f t="shared" si="23"/>
        <v>5579.086411884482</v>
      </c>
      <c r="E122" s="127">
        <f t="shared" si="23"/>
        <v>5702.2443579407936</v>
      </c>
      <c r="F122" s="127">
        <f t="shared" si="23"/>
        <v>5891.5972519074812</v>
      </c>
      <c r="G122" s="127">
        <f t="shared" si="23"/>
        <v>5555.8358867303741</v>
      </c>
      <c r="H122" s="127">
        <f t="shared" si="23"/>
        <v>5317.5802660966374</v>
      </c>
      <c r="I122" s="127">
        <f t="shared" si="23"/>
        <v>5206.0400991753313</v>
      </c>
      <c r="J122" s="127">
        <f t="shared" si="23"/>
        <v>4834.8759401536699</v>
      </c>
      <c r="K122" s="127">
        <f t="shared" si="23"/>
        <v>4660.7220516146945</v>
      </c>
      <c r="L122" s="127">
        <f t="shared" si="23"/>
        <v>4695.9213512088681</v>
      </c>
      <c r="M122" s="127">
        <f t="shared" si="23"/>
        <v>4844.8995111874883</v>
      </c>
    </row>
    <row r="123" spans="1:13" ht="17.45" customHeight="1" x14ac:dyDescent="0.2">
      <c r="A123" s="117" t="s">
        <v>142</v>
      </c>
      <c r="B123" s="116">
        <f t="shared" ref="B123:M123" si="24">+B109-B122</f>
        <v>1765.1842512601115</v>
      </c>
      <c r="C123" s="116">
        <f t="shared" si="24"/>
        <v>1548.8235215360355</v>
      </c>
      <c r="D123" s="116">
        <f t="shared" si="24"/>
        <v>1575.4863597662115</v>
      </c>
      <c r="E123" s="116">
        <f t="shared" si="24"/>
        <v>1632.3706585410964</v>
      </c>
      <c r="F123" s="116">
        <f t="shared" si="24"/>
        <v>1530.2956352874135</v>
      </c>
      <c r="G123" s="116">
        <f t="shared" si="24"/>
        <v>1680.3561076030101</v>
      </c>
      <c r="H123" s="116">
        <f t="shared" si="24"/>
        <v>1921.2944237044821</v>
      </c>
      <c r="I123" s="116">
        <f t="shared" si="24"/>
        <v>1667.9224601426886</v>
      </c>
      <c r="J123" s="116">
        <f t="shared" si="24"/>
        <v>1998.0268983352789</v>
      </c>
      <c r="K123" s="116">
        <f t="shared" si="24"/>
        <v>1930.2726114142361</v>
      </c>
      <c r="L123" s="116">
        <f t="shared" si="24"/>
        <v>2021.1680690959292</v>
      </c>
      <c r="M123" s="118">
        <f t="shared" si="24"/>
        <v>1872.1085264210942</v>
      </c>
    </row>
    <row r="124" spans="1:13" ht="17.45" customHeight="1" x14ac:dyDescent="0.2">
      <c r="A124" s="123"/>
      <c r="B124" s="115"/>
      <c r="C124" s="115"/>
      <c r="D124" s="115"/>
      <c r="E124" s="115"/>
      <c r="F124" s="115"/>
      <c r="G124" s="115"/>
      <c r="H124" s="115"/>
      <c r="I124" s="115"/>
      <c r="J124" s="115"/>
      <c r="K124" s="115"/>
      <c r="L124" s="115"/>
      <c r="M124" s="115"/>
    </row>
    <row r="125" spans="1:13" ht="17.45" customHeight="1" x14ac:dyDescent="0.2">
      <c r="A125" s="124" t="s">
        <v>143</v>
      </c>
      <c r="B125" s="122"/>
      <c r="C125" s="122"/>
      <c r="D125" s="122"/>
      <c r="E125" s="122"/>
      <c r="F125" s="122"/>
      <c r="G125" s="122"/>
      <c r="H125" s="122"/>
      <c r="I125" s="122"/>
      <c r="J125" s="122"/>
      <c r="K125" s="122"/>
      <c r="L125" s="122"/>
      <c r="M125" s="122"/>
    </row>
    <row r="126" spans="1:13" ht="17.45" customHeight="1" x14ac:dyDescent="0.2">
      <c r="A126" s="121" t="s">
        <v>144</v>
      </c>
      <c r="B126" s="78">
        <v>841.69429013995079</v>
      </c>
      <c r="C126" s="78">
        <v>920.49577696174867</v>
      </c>
      <c r="D126" s="78">
        <v>1138.6449510799794</v>
      </c>
      <c r="E126" s="78">
        <v>1321.7853706081039</v>
      </c>
      <c r="F126" s="78">
        <v>1370.1127622369411</v>
      </c>
      <c r="G126" s="78">
        <v>1485.3850609181793</v>
      </c>
      <c r="H126" s="78">
        <v>1126.0501756066863</v>
      </c>
      <c r="I126" s="78">
        <v>1096.3739663841295</v>
      </c>
      <c r="J126" s="78">
        <v>1047.3245641283313</v>
      </c>
      <c r="K126" s="78">
        <v>1154.0628236588682</v>
      </c>
      <c r="L126" s="78">
        <v>1118.5730893609118</v>
      </c>
      <c r="M126" s="78">
        <v>1112.2666526456276</v>
      </c>
    </row>
    <row r="127" spans="1:13" ht="17.45" customHeight="1" x14ac:dyDescent="0.2">
      <c r="A127" s="121" t="s">
        <v>145</v>
      </c>
      <c r="B127" s="78">
        <v>-0.39596580766757689</v>
      </c>
      <c r="C127" s="78">
        <v>-0.27486581648130054</v>
      </c>
      <c r="D127" s="78">
        <v>-9.601214196683701</v>
      </c>
      <c r="E127" s="78">
        <v>-0.713980507115899</v>
      </c>
      <c r="F127" s="78">
        <v>-2.2812782797640976</v>
      </c>
      <c r="G127" s="78">
        <v>3.2914358715005996</v>
      </c>
      <c r="H127" s="78">
        <v>-3.7104691434699813E-2</v>
      </c>
      <c r="I127" s="78">
        <v>-0.11187344217460031</v>
      </c>
      <c r="J127" s="78">
        <v>1.0202957334962626</v>
      </c>
      <c r="K127" s="78">
        <v>-8.5251370156377</v>
      </c>
      <c r="L127" s="78">
        <v>10.278929907496492</v>
      </c>
      <c r="M127" s="78">
        <v>0.11878499072729778</v>
      </c>
    </row>
    <row r="128" spans="1:13" ht="17.45" customHeight="1" x14ac:dyDescent="0.2">
      <c r="A128" s="121" t="s">
        <v>146</v>
      </c>
      <c r="B128" s="78">
        <v>-188.26504253279603</v>
      </c>
      <c r="C128" s="78">
        <v>-133.73207271947518</v>
      </c>
      <c r="D128" s="78">
        <v>-140.75824475345649</v>
      </c>
      <c r="E128" s="78">
        <v>-148.77619918835191</v>
      </c>
      <c r="F128" s="78">
        <v>-132.50712006735108</v>
      </c>
      <c r="G128" s="78">
        <v>-128.61637771851809</v>
      </c>
      <c r="H128" s="78">
        <v>-139.76977392920003</v>
      </c>
      <c r="I128" s="78">
        <v>-157.69446084635379</v>
      </c>
      <c r="J128" s="78">
        <v>-148.17900070145197</v>
      </c>
      <c r="K128" s="78">
        <v>-142.80928123804358</v>
      </c>
      <c r="L128" s="78">
        <v>-262.71929311749085</v>
      </c>
      <c r="M128" s="78">
        <v>-148.89147215070307</v>
      </c>
    </row>
    <row r="129" spans="1:13" ht="17.45" customHeight="1" x14ac:dyDescent="0.2">
      <c r="A129" s="129" t="s">
        <v>147</v>
      </c>
      <c r="B129" s="127">
        <f t="shared" ref="B129:M129" si="25">+SUM(B126:B128)</f>
        <v>653.03328179948721</v>
      </c>
      <c r="C129" s="127">
        <f t="shared" si="25"/>
        <v>786.48883842579221</v>
      </c>
      <c r="D129" s="127">
        <f t="shared" si="25"/>
        <v>988.28549212983921</v>
      </c>
      <c r="E129" s="127">
        <f t="shared" si="25"/>
        <v>1172.2951909126361</v>
      </c>
      <c r="F129" s="127">
        <f t="shared" si="25"/>
        <v>1235.3243638898259</v>
      </c>
      <c r="G129" s="127">
        <f t="shared" si="25"/>
        <v>1360.0601190711618</v>
      </c>
      <c r="H129" s="127">
        <f t="shared" si="25"/>
        <v>986.24329698605152</v>
      </c>
      <c r="I129" s="127">
        <f t="shared" si="25"/>
        <v>938.5676320956012</v>
      </c>
      <c r="J129" s="127">
        <f t="shared" si="25"/>
        <v>900.1658591603757</v>
      </c>
      <c r="K129" s="127">
        <f t="shared" si="25"/>
        <v>1002.7284054051869</v>
      </c>
      <c r="L129" s="127">
        <f t="shared" si="25"/>
        <v>866.13272615091751</v>
      </c>
      <c r="M129" s="127">
        <f t="shared" si="25"/>
        <v>963.49396548565187</v>
      </c>
    </row>
    <row r="130" spans="1:13" ht="17.45" customHeight="1" x14ac:dyDescent="0.2">
      <c r="A130" s="117" t="s">
        <v>148</v>
      </c>
      <c r="B130" s="116">
        <f t="shared" ref="B130:M130" si="26">+B123-B129</f>
        <v>1112.1509694606243</v>
      </c>
      <c r="C130" s="116">
        <f t="shared" si="26"/>
        <v>762.3346831102433</v>
      </c>
      <c r="D130" s="116">
        <f t="shared" si="26"/>
        <v>587.20086763637232</v>
      </c>
      <c r="E130" s="116">
        <f t="shared" si="26"/>
        <v>460.07546762846027</v>
      </c>
      <c r="F130" s="116">
        <f t="shared" si="26"/>
        <v>294.97127139758754</v>
      </c>
      <c r="G130" s="116">
        <f t="shared" si="26"/>
        <v>320.29598853184825</v>
      </c>
      <c r="H130" s="116">
        <f t="shared" si="26"/>
        <v>935.05112671843062</v>
      </c>
      <c r="I130" s="116">
        <f t="shared" si="26"/>
        <v>729.35482804708738</v>
      </c>
      <c r="J130" s="116">
        <f t="shared" si="26"/>
        <v>1097.8610391749032</v>
      </c>
      <c r="K130" s="116">
        <f t="shared" si="26"/>
        <v>927.54420600904916</v>
      </c>
      <c r="L130" s="116">
        <f t="shared" si="26"/>
        <v>1155.0353429450117</v>
      </c>
      <c r="M130" s="116">
        <f t="shared" si="26"/>
        <v>908.61456093544234</v>
      </c>
    </row>
    <row r="131" spans="1:13" ht="17.45" customHeight="1" x14ac:dyDescent="0.2">
      <c r="A131" s="123"/>
      <c r="B131" s="115"/>
      <c r="C131" s="115"/>
      <c r="D131" s="115"/>
      <c r="E131" s="115"/>
      <c r="F131" s="115"/>
      <c r="G131" s="115"/>
      <c r="H131" s="115"/>
      <c r="I131" s="115"/>
      <c r="J131" s="115"/>
      <c r="K131" s="115"/>
      <c r="L131" s="115"/>
      <c r="M131" s="115"/>
    </row>
    <row r="132" spans="1:13" ht="17.45" customHeight="1" x14ac:dyDescent="0.2">
      <c r="A132" s="124" t="s">
        <v>149</v>
      </c>
      <c r="B132" s="122"/>
      <c r="C132" s="122"/>
      <c r="D132" s="122"/>
      <c r="E132" s="122"/>
      <c r="F132" s="122"/>
      <c r="G132" s="122"/>
      <c r="H132" s="122"/>
      <c r="I132" s="122"/>
      <c r="J132" s="122"/>
      <c r="K132" s="122"/>
      <c r="L132" s="122"/>
      <c r="M132" s="122"/>
    </row>
    <row r="133" spans="1:13" ht="17.45" customHeight="1" x14ac:dyDescent="0.2">
      <c r="A133" s="121" t="s">
        <v>150</v>
      </c>
      <c r="B133" s="78">
        <v>663.43218114365482</v>
      </c>
      <c r="C133" s="78">
        <v>664.38124878004805</v>
      </c>
      <c r="D133" s="78">
        <v>675.26483408349281</v>
      </c>
      <c r="E133" s="78">
        <v>682.59796883579645</v>
      </c>
      <c r="F133" s="78">
        <v>704.20339969637121</v>
      </c>
      <c r="G133" s="78">
        <v>678.91904008741767</v>
      </c>
      <c r="H133" s="78">
        <v>699.89802513539883</v>
      </c>
      <c r="I133" s="78">
        <v>680.60406658319209</v>
      </c>
      <c r="J133" s="78">
        <v>704.38321104270835</v>
      </c>
      <c r="K133" s="78">
        <v>698.84761425770807</v>
      </c>
      <c r="L133" s="78">
        <v>711.03823620060223</v>
      </c>
      <c r="M133" s="78">
        <v>744.17558448340878</v>
      </c>
    </row>
    <row r="134" spans="1:13" ht="17.45" customHeight="1" x14ac:dyDescent="0.2">
      <c r="A134" s="121" t="s">
        <v>151</v>
      </c>
      <c r="B134" s="78">
        <v>95.775212623099975</v>
      </c>
      <c r="C134" s="78">
        <v>122.86919446794001</v>
      </c>
      <c r="D134" s="78">
        <v>114.68649703735997</v>
      </c>
      <c r="E134" s="78">
        <v>112.78512925332002</v>
      </c>
      <c r="F134" s="78">
        <v>112.85327147956001</v>
      </c>
      <c r="G134" s="78">
        <v>120.25772751298997</v>
      </c>
      <c r="H134" s="78">
        <v>119.16933502100001</v>
      </c>
      <c r="I134" s="78">
        <v>128.46451744420997</v>
      </c>
      <c r="J134" s="78">
        <v>128.03617922400002</v>
      </c>
      <c r="K134" s="78">
        <v>130.49864693375</v>
      </c>
      <c r="L134" s="78">
        <v>140.99998663675001</v>
      </c>
      <c r="M134" s="78">
        <v>148.71490304074996</v>
      </c>
    </row>
    <row r="135" spans="1:13" ht="17.45" customHeight="1" x14ac:dyDescent="0.2">
      <c r="A135" s="121" t="s">
        <v>152</v>
      </c>
      <c r="B135" s="78">
        <v>179.88608452400007</v>
      </c>
      <c r="C135" s="78">
        <v>249.95788582399999</v>
      </c>
      <c r="D135" s="78">
        <v>271.39165838699995</v>
      </c>
      <c r="E135" s="78">
        <v>252.42774504900001</v>
      </c>
      <c r="F135" s="78">
        <v>204.72699891600001</v>
      </c>
      <c r="G135" s="78">
        <v>281.86266257499994</v>
      </c>
      <c r="H135" s="78">
        <v>289.62480150599998</v>
      </c>
      <c r="I135" s="78">
        <v>291.940289538</v>
      </c>
      <c r="J135" s="78">
        <v>311.18061106399995</v>
      </c>
      <c r="K135" s="78">
        <v>319.63104130900001</v>
      </c>
      <c r="L135" s="78">
        <v>289.93330590000005</v>
      </c>
      <c r="M135" s="78">
        <v>335.84691468599999</v>
      </c>
    </row>
    <row r="136" spans="1:13" ht="17.45" customHeight="1" x14ac:dyDescent="0.2">
      <c r="A136" s="121" t="s">
        <v>153</v>
      </c>
      <c r="B136" s="78">
        <v>50.338524211999989</v>
      </c>
      <c r="C136" s="78">
        <v>47.321893558999996</v>
      </c>
      <c r="D136" s="78">
        <v>47.522978324999997</v>
      </c>
      <c r="E136" s="78">
        <v>47.636420186000002</v>
      </c>
      <c r="F136" s="78">
        <v>45.709290244999984</v>
      </c>
      <c r="G136" s="78">
        <v>45.817087858999997</v>
      </c>
      <c r="H136" s="78">
        <v>44.16349018999999</v>
      </c>
      <c r="I136" s="78">
        <v>45.529417525000014</v>
      </c>
      <c r="J136" s="78">
        <v>46.293363891999995</v>
      </c>
      <c r="K136" s="78">
        <v>47.969738196999998</v>
      </c>
      <c r="L136" s="78">
        <v>50.940548341000003</v>
      </c>
      <c r="M136" s="78">
        <v>53.420978212000001</v>
      </c>
    </row>
    <row r="137" spans="1:13" ht="17.45" customHeight="1" x14ac:dyDescent="0.25">
      <c r="A137" s="128" t="s">
        <v>149</v>
      </c>
      <c r="B137" s="127">
        <f t="shared" ref="B137:M137" si="27">+SUM(B133,B134:B135,B136)</f>
        <v>989.43200250275481</v>
      </c>
      <c r="C137" s="127">
        <f t="shared" si="27"/>
        <v>1084.5302226309882</v>
      </c>
      <c r="D137" s="127">
        <f t="shared" si="27"/>
        <v>1108.8659678328527</v>
      </c>
      <c r="E137" s="127">
        <f t="shared" si="27"/>
        <v>1095.4472633241164</v>
      </c>
      <c r="F137" s="127">
        <f t="shared" si="27"/>
        <v>1067.4929603369312</v>
      </c>
      <c r="G137" s="127">
        <f t="shared" si="27"/>
        <v>1126.8565180344076</v>
      </c>
      <c r="H137" s="127">
        <f t="shared" si="27"/>
        <v>1152.8556518523988</v>
      </c>
      <c r="I137" s="127">
        <f t="shared" si="27"/>
        <v>1146.5382910904023</v>
      </c>
      <c r="J137" s="127">
        <f t="shared" si="27"/>
        <v>1189.8933652227083</v>
      </c>
      <c r="K137" s="127">
        <f t="shared" si="27"/>
        <v>1196.9470406974581</v>
      </c>
      <c r="L137" s="127">
        <f t="shared" si="27"/>
        <v>1192.9120770783525</v>
      </c>
      <c r="M137" s="127">
        <f t="shared" si="27"/>
        <v>1282.1583804221586</v>
      </c>
    </row>
    <row r="138" spans="1:13" ht="17.45" customHeight="1" x14ac:dyDescent="0.2">
      <c r="A138" s="121" t="s">
        <v>154</v>
      </c>
      <c r="B138" s="78">
        <v>239.76336394058529</v>
      </c>
      <c r="C138" s="78">
        <v>242.22728494155817</v>
      </c>
      <c r="D138" s="78">
        <v>224.97692362126477</v>
      </c>
      <c r="E138" s="78">
        <v>236.01808073407801</v>
      </c>
      <c r="F138" s="78">
        <v>300.59052040629916</v>
      </c>
      <c r="G138" s="78">
        <v>234.57806368056495</v>
      </c>
      <c r="H138" s="78">
        <v>252.23441551107368</v>
      </c>
      <c r="I138" s="78">
        <v>264.74173960326277</v>
      </c>
      <c r="J138" s="78">
        <v>280.79569007564066</v>
      </c>
      <c r="K138" s="78">
        <v>296.50454242801032</v>
      </c>
      <c r="L138" s="78">
        <v>282.93059691709681</v>
      </c>
      <c r="M138" s="78">
        <v>299.13345648298031</v>
      </c>
    </row>
    <row r="139" spans="1:13" ht="17.45" customHeight="1" x14ac:dyDescent="0.2">
      <c r="A139" s="117" t="s">
        <v>155</v>
      </c>
      <c r="B139" s="116">
        <f t="shared" ref="B139:M139" si="28">+B137-B138</f>
        <v>749.66863856216946</v>
      </c>
      <c r="C139" s="116">
        <f t="shared" si="28"/>
        <v>842.30293768943</v>
      </c>
      <c r="D139" s="116">
        <f t="shared" si="28"/>
        <v>883.88904421158793</v>
      </c>
      <c r="E139" s="116">
        <f t="shared" si="28"/>
        <v>859.42918259003841</v>
      </c>
      <c r="F139" s="116">
        <f t="shared" si="28"/>
        <v>766.902439930632</v>
      </c>
      <c r="G139" s="116">
        <f t="shared" si="28"/>
        <v>892.27845435384268</v>
      </c>
      <c r="H139" s="116">
        <f t="shared" si="28"/>
        <v>900.62123634132513</v>
      </c>
      <c r="I139" s="116">
        <f t="shared" si="28"/>
        <v>881.79655148713948</v>
      </c>
      <c r="J139" s="116">
        <f t="shared" si="28"/>
        <v>909.09767514706766</v>
      </c>
      <c r="K139" s="116">
        <f t="shared" si="28"/>
        <v>900.4424982694477</v>
      </c>
      <c r="L139" s="116">
        <f t="shared" si="28"/>
        <v>909.9814801612556</v>
      </c>
      <c r="M139" s="116">
        <f t="shared" si="28"/>
        <v>983.02492393917828</v>
      </c>
    </row>
    <row r="140" spans="1:13" ht="17.45" customHeight="1" x14ac:dyDescent="0.2">
      <c r="A140" s="47"/>
      <c r="B140" s="115"/>
      <c r="C140" s="115"/>
      <c r="D140" s="115"/>
      <c r="E140" s="115"/>
      <c r="F140" s="115"/>
      <c r="G140" s="115"/>
      <c r="H140" s="115"/>
      <c r="I140" s="115"/>
      <c r="J140" s="115"/>
      <c r="K140" s="115"/>
      <c r="L140" s="115"/>
      <c r="M140" s="115"/>
    </row>
    <row r="141" spans="1:13" ht="17.45" customHeight="1" x14ac:dyDescent="0.2">
      <c r="A141" s="117" t="s">
        <v>156</v>
      </c>
      <c r="B141" s="78">
        <v>918.13494041962451</v>
      </c>
      <c r="C141" s="78">
        <v>1163.6391234573478</v>
      </c>
      <c r="D141" s="78">
        <v>619.22504492278745</v>
      </c>
      <c r="E141" s="78">
        <v>637.83121478390831</v>
      </c>
      <c r="F141" s="78">
        <v>797.26352632857765</v>
      </c>
      <c r="G141" s="78">
        <v>823.41044564533252</v>
      </c>
      <c r="H141" s="78">
        <v>621.76584968003283</v>
      </c>
      <c r="I141" s="78">
        <v>523.31319916332188</v>
      </c>
      <c r="J141" s="78">
        <v>508.86577849759811</v>
      </c>
      <c r="K141" s="78">
        <v>679.80080071071632</v>
      </c>
      <c r="L141" s="78">
        <v>493.43205379932976</v>
      </c>
      <c r="M141" s="78">
        <v>462.57474911101394</v>
      </c>
    </row>
    <row r="142" spans="1:13" ht="17.45" customHeight="1" x14ac:dyDescent="0.2">
      <c r="A142" s="47"/>
      <c r="B142" s="115"/>
      <c r="C142" s="115"/>
      <c r="D142" s="115"/>
      <c r="E142" s="115"/>
      <c r="F142" s="115"/>
      <c r="G142" s="115"/>
      <c r="H142" s="115"/>
      <c r="I142" s="115"/>
      <c r="J142" s="115"/>
      <c r="K142" s="115"/>
      <c r="L142" s="115"/>
      <c r="M142" s="115"/>
    </row>
    <row r="143" spans="1:13" ht="17.45" customHeight="1" x14ac:dyDescent="0.2">
      <c r="A143" s="121" t="s">
        <v>23</v>
      </c>
      <c r="B143" s="78">
        <v>201.72037738940674</v>
      </c>
      <c r="C143" s="78">
        <v>590.97789183457382</v>
      </c>
      <c r="D143" s="78">
        <v>392.07331819077234</v>
      </c>
      <c r="E143" s="78">
        <v>-26.720477832549602</v>
      </c>
      <c r="F143" s="78">
        <v>708.75181553092079</v>
      </c>
      <c r="G143" s="78">
        <v>301.44069724985923</v>
      </c>
      <c r="H143" s="78">
        <v>146.14531836275208</v>
      </c>
      <c r="I143" s="78">
        <v>740.24527074236471</v>
      </c>
      <c r="J143" s="78">
        <v>-199.06742523556633</v>
      </c>
      <c r="K143" s="78">
        <v>310.92239447139906</v>
      </c>
      <c r="L143" s="78">
        <v>580.1352696339975</v>
      </c>
      <c r="M143" s="126">
        <v>1031.8226097400302</v>
      </c>
    </row>
    <row r="144" spans="1:13" ht="17.45" customHeight="1" x14ac:dyDescent="0.2">
      <c r="A144" s="121" t="s">
        <v>24</v>
      </c>
      <c r="B144" s="78">
        <v>407.32868687219656</v>
      </c>
      <c r="C144" s="78">
        <v>-672.25810778092102</v>
      </c>
      <c r="D144" s="78">
        <v>-1175.2185289612155</v>
      </c>
      <c r="E144" s="78">
        <v>-227.17624465872078</v>
      </c>
      <c r="F144" s="78">
        <v>-506.47908129461393</v>
      </c>
      <c r="G144" s="78">
        <v>-57.809332984999998</v>
      </c>
      <c r="H144" s="78">
        <v>190.59662340400001</v>
      </c>
      <c r="I144" s="78">
        <v>-242.03681436300002</v>
      </c>
      <c r="J144" s="78">
        <v>524.88920160956252</v>
      </c>
      <c r="K144" s="78">
        <v>-77.334871257000003</v>
      </c>
      <c r="L144" s="78">
        <v>-15.781128274972652</v>
      </c>
      <c r="M144" s="78">
        <v>-510.81551094499991</v>
      </c>
    </row>
    <row r="145" spans="1:13" ht="17.45" customHeight="1" x14ac:dyDescent="0.2">
      <c r="A145" s="117" t="s">
        <v>157</v>
      </c>
      <c r="B145" s="116">
        <v>609.04906426160335</v>
      </c>
      <c r="C145" s="116">
        <v>-81.280215946347283</v>
      </c>
      <c r="D145" s="116">
        <v>-783.14521077044321</v>
      </c>
      <c r="E145" s="116">
        <v>-253.89672249127037</v>
      </c>
      <c r="F145" s="116">
        <v>202.27273423630677</v>
      </c>
      <c r="G145" s="116">
        <v>243.6313642648592</v>
      </c>
      <c r="H145" s="116">
        <v>336.74194176675212</v>
      </c>
      <c r="I145" s="116">
        <v>498.20845637936469</v>
      </c>
      <c r="J145" s="116">
        <v>325.82177637399616</v>
      </c>
      <c r="K145" s="116">
        <v>233.58752321439908</v>
      </c>
      <c r="L145" s="116">
        <v>564.35414135902488</v>
      </c>
      <c r="M145" s="116">
        <v>521.0070987950304</v>
      </c>
    </row>
    <row r="146" spans="1:13" ht="17.45" customHeight="1" x14ac:dyDescent="0.2">
      <c r="A146" s="125" t="s">
        <v>158</v>
      </c>
      <c r="B146" s="78">
        <v>68.207029315999975</v>
      </c>
      <c r="C146" s="78">
        <v>93.949069648999995</v>
      </c>
      <c r="D146" s="78">
        <v>76.578701442000011</v>
      </c>
      <c r="E146" s="78">
        <v>76.578701441999996</v>
      </c>
      <c r="F146" s="78">
        <v>76.578701441999996</v>
      </c>
      <c r="G146" s="78">
        <v>104.48448166799999</v>
      </c>
      <c r="H146" s="78">
        <v>82.144826433000006</v>
      </c>
      <c r="I146" s="78">
        <v>82.144826429999981</v>
      </c>
      <c r="J146" s="78">
        <v>82.144870890999968</v>
      </c>
      <c r="K146" s="78">
        <v>96.702252350999998</v>
      </c>
      <c r="L146" s="78">
        <v>89.343197473999993</v>
      </c>
      <c r="M146" s="78">
        <v>89.343197475999972</v>
      </c>
    </row>
    <row r="147" spans="1:13" ht="17.45" customHeight="1" x14ac:dyDescent="0.2">
      <c r="A147" s="47"/>
      <c r="B147" s="115"/>
      <c r="C147" s="115"/>
      <c r="D147" s="115"/>
      <c r="E147" s="115"/>
      <c r="F147" s="115"/>
      <c r="G147" s="115"/>
      <c r="H147" s="115"/>
      <c r="I147" s="115"/>
      <c r="J147" s="115"/>
      <c r="K147" s="115"/>
      <c r="L147" s="115"/>
      <c r="M147" s="115"/>
    </row>
    <row r="148" spans="1:13" ht="17.45" customHeight="1" x14ac:dyDescent="0.2">
      <c r="A148" s="124" t="s">
        <v>159</v>
      </c>
      <c r="B148" s="122"/>
      <c r="C148" s="122"/>
      <c r="D148" s="122"/>
      <c r="E148" s="122"/>
      <c r="F148" s="122"/>
      <c r="G148" s="122"/>
      <c r="H148" s="122"/>
      <c r="I148" s="122"/>
      <c r="J148" s="122"/>
      <c r="K148" s="122"/>
      <c r="L148" s="122"/>
      <c r="M148" s="122"/>
    </row>
    <row r="149" spans="1:13" ht="17.45" customHeight="1" x14ac:dyDescent="0.2">
      <c r="A149" s="121" t="s">
        <v>160</v>
      </c>
      <c r="B149" s="78">
        <v>-540.47909888470497</v>
      </c>
      <c r="C149" s="78">
        <v>488.54472866765184</v>
      </c>
      <c r="D149" s="78">
        <v>1196.3020447126262</v>
      </c>
      <c r="E149" s="78">
        <v>317.6022248446767</v>
      </c>
      <c r="F149" s="78">
        <v>251.47644581015641</v>
      </c>
      <c r="G149" s="78">
        <v>31.87340163683313</v>
      </c>
      <c r="H149" s="78">
        <v>-261.9322585734883</v>
      </c>
      <c r="I149" s="78">
        <v>16.773640851927134</v>
      </c>
      <c r="J149" s="78">
        <v>-241.53248571409185</v>
      </c>
      <c r="K149" s="78">
        <v>259.04699543247432</v>
      </c>
      <c r="L149" s="78">
        <v>33.235754845386921</v>
      </c>
      <c r="M149" s="78">
        <v>299.48666252952444</v>
      </c>
    </row>
    <row r="150" spans="1:13" ht="17.45" customHeight="1" x14ac:dyDescent="0.2">
      <c r="A150" s="121" t="s">
        <v>161</v>
      </c>
      <c r="B150" s="78">
        <v>-112.36554503437199</v>
      </c>
      <c r="C150" s="78">
        <v>27.543525296769399</v>
      </c>
      <c r="D150" s="78">
        <v>32.599885820787399</v>
      </c>
      <c r="E150" s="78">
        <v>4.141432165258113</v>
      </c>
      <c r="F150" s="78">
        <v>44.487744468322198</v>
      </c>
      <c r="G150" s="78">
        <v>53.400980911495694</v>
      </c>
      <c r="H150" s="78">
        <v>-6.6728730251223025</v>
      </c>
      <c r="I150" s="78">
        <v>115.1880329920254</v>
      </c>
      <c r="J150" s="78">
        <v>-11.747569460919971</v>
      </c>
      <c r="K150" s="78">
        <v>-5.6157397918290295</v>
      </c>
      <c r="L150" s="78">
        <v>-56.46036825967559</v>
      </c>
      <c r="M150" s="78">
        <v>34.104910605932815</v>
      </c>
    </row>
    <row r="151" spans="1:13" ht="17.45" customHeight="1" x14ac:dyDescent="0.2">
      <c r="A151" s="121" t="s">
        <v>162</v>
      </c>
      <c r="B151" s="78">
        <v>1.9963434126372013</v>
      </c>
      <c r="C151" s="78">
        <v>1.0625167382840259</v>
      </c>
      <c r="D151" s="78">
        <v>20.553138882095901</v>
      </c>
      <c r="E151" s="78">
        <v>15.011260049481491</v>
      </c>
      <c r="F151" s="78">
        <v>11.961645432287922</v>
      </c>
      <c r="G151" s="78">
        <v>3.8968105816786998</v>
      </c>
      <c r="H151" s="78">
        <v>5.2775600149117015</v>
      </c>
      <c r="I151" s="78">
        <v>10.815637239210195</v>
      </c>
      <c r="J151" s="78">
        <v>3.6072098212980053</v>
      </c>
      <c r="K151" s="78">
        <v>0.70392657361800004</v>
      </c>
      <c r="L151" s="78">
        <v>7.0894669184725991</v>
      </c>
      <c r="M151" s="78">
        <v>3.0729028157513003</v>
      </c>
    </row>
    <row r="152" spans="1:13" ht="17.45" customHeight="1" x14ac:dyDescent="0.2">
      <c r="A152" s="121" t="s">
        <v>163</v>
      </c>
      <c r="B152" s="78">
        <v>91.350606043868567</v>
      </c>
      <c r="C152" s="78">
        <v>214.50438928496828</v>
      </c>
      <c r="D152" s="78">
        <v>101.81766045322458</v>
      </c>
      <c r="E152" s="78">
        <v>95.45372089130349</v>
      </c>
      <c r="F152" s="78">
        <v>85.895652431586697</v>
      </c>
      <c r="G152" s="78">
        <v>225.50199293582685</v>
      </c>
      <c r="H152" s="78">
        <v>96.435998950179254</v>
      </c>
      <c r="I152" s="78">
        <v>102.23110344998038</v>
      </c>
      <c r="J152" s="78">
        <v>102.67839616130465</v>
      </c>
      <c r="K152" s="78">
        <v>226.58584213680598</v>
      </c>
      <c r="L152" s="78">
        <v>95.767665152940722</v>
      </c>
      <c r="M152" s="78">
        <v>86.737201415746995</v>
      </c>
    </row>
    <row r="153" spans="1:13" ht="17.45" customHeight="1" x14ac:dyDescent="0.2">
      <c r="A153" s="121" t="s">
        <v>164</v>
      </c>
      <c r="B153" s="78">
        <v>28.866594139919407</v>
      </c>
      <c r="C153" s="78">
        <v>8.8868390000000005E-3</v>
      </c>
      <c r="D153" s="78">
        <v>-29.422726319600898</v>
      </c>
      <c r="E153" s="78">
        <v>14.204849699</v>
      </c>
      <c r="F153" s="78">
        <v>90.095063538379193</v>
      </c>
      <c r="G153" s="78">
        <v>8.0532980379999994</v>
      </c>
      <c r="H153" s="78">
        <v>17.122828214999998</v>
      </c>
      <c r="I153" s="78">
        <v>9.9458640380000034</v>
      </c>
      <c r="J153" s="78">
        <v>-8.1225073249280033</v>
      </c>
      <c r="K153" s="78">
        <v>7.8262695729999994</v>
      </c>
      <c r="L153" s="78">
        <v>13.958984968999999</v>
      </c>
      <c r="M153" s="78">
        <v>18.644187066007103</v>
      </c>
    </row>
    <row r="154" spans="1:13" ht="17.45" customHeight="1" x14ac:dyDescent="0.2">
      <c r="A154" s="121" t="s">
        <v>165</v>
      </c>
      <c r="B154" s="78">
        <v>202.74137274210452</v>
      </c>
      <c r="C154" s="78">
        <v>144.20591610362294</v>
      </c>
      <c r="D154" s="78">
        <v>194.72249635875139</v>
      </c>
      <c r="E154" s="78">
        <v>253.75797537729355</v>
      </c>
      <c r="F154" s="78">
        <v>174.77247512617137</v>
      </c>
      <c r="G154" s="78">
        <v>86.59361831884496</v>
      </c>
      <c r="H154" s="78">
        <v>152.37727533647137</v>
      </c>
      <c r="I154" s="78">
        <v>166.11001131745368</v>
      </c>
      <c r="J154" s="78">
        <v>212.79208417642943</v>
      </c>
      <c r="K154" s="78">
        <v>108.08006907569292</v>
      </c>
      <c r="L154" s="78">
        <v>271.06195670828993</v>
      </c>
      <c r="M154" s="78">
        <v>118.8914601046645</v>
      </c>
    </row>
    <row r="155" spans="1:13" ht="17.45" customHeight="1" x14ac:dyDescent="0.2">
      <c r="A155" s="117" t="s">
        <v>166</v>
      </c>
      <c r="B155" s="116">
        <f t="shared" ref="B155:M155" si="29">+SUM(B153:B154,B149:B152)</f>
        <v>-327.88972758054729</v>
      </c>
      <c r="C155" s="116">
        <f t="shared" si="29"/>
        <v>875.86996293029642</v>
      </c>
      <c r="D155" s="116">
        <f t="shared" si="29"/>
        <v>1516.5724999078845</v>
      </c>
      <c r="E155" s="116">
        <f t="shared" si="29"/>
        <v>700.17146302701349</v>
      </c>
      <c r="F155" s="116">
        <f t="shared" si="29"/>
        <v>658.68902680690371</v>
      </c>
      <c r="G155" s="116">
        <f t="shared" si="29"/>
        <v>409.32010242267933</v>
      </c>
      <c r="H155" s="116">
        <f t="shared" si="29"/>
        <v>2.6085309179517253</v>
      </c>
      <c r="I155" s="116">
        <f t="shared" si="29"/>
        <v>421.06428988859676</v>
      </c>
      <c r="J155" s="116">
        <f t="shared" si="29"/>
        <v>57.675127659092269</v>
      </c>
      <c r="K155" s="116">
        <f t="shared" si="29"/>
        <v>596.62736299976223</v>
      </c>
      <c r="L155" s="116">
        <f t="shared" si="29"/>
        <v>364.65346033441455</v>
      </c>
      <c r="M155" s="116">
        <f t="shared" si="29"/>
        <v>560.93732453762709</v>
      </c>
    </row>
    <row r="156" spans="1:13" ht="17.45" customHeight="1" x14ac:dyDescent="0.2">
      <c r="A156" s="123"/>
      <c r="B156" s="115"/>
      <c r="C156" s="115"/>
      <c r="D156" s="115"/>
      <c r="E156" s="115"/>
      <c r="F156" s="115"/>
      <c r="G156" s="115"/>
      <c r="H156" s="115"/>
      <c r="I156" s="115"/>
      <c r="J156" s="115"/>
      <c r="K156" s="115"/>
      <c r="L156" s="115"/>
      <c r="M156" s="115"/>
    </row>
    <row r="157" spans="1:13" ht="17.45" customHeight="1" x14ac:dyDescent="0.2">
      <c r="A157" s="123" t="s">
        <v>167</v>
      </c>
      <c r="B157" s="122"/>
      <c r="C157" s="122"/>
      <c r="D157" s="122"/>
      <c r="E157" s="122"/>
      <c r="F157" s="122"/>
      <c r="G157" s="122"/>
      <c r="H157" s="122"/>
      <c r="I157" s="122"/>
      <c r="J157" s="122"/>
      <c r="K157" s="122"/>
      <c r="L157" s="122"/>
      <c r="M157" s="122"/>
    </row>
    <row r="158" spans="1:13" ht="17.45" customHeight="1" x14ac:dyDescent="0.2">
      <c r="A158" s="121" t="s">
        <v>168</v>
      </c>
      <c r="B158" s="78">
        <v>0.34190220480831196</v>
      </c>
      <c r="C158" s="78">
        <v>0.197544482415138</v>
      </c>
      <c r="D158" s="78">
        <v>0.22557929426359996</v>
      </c>
      <c r="E158" s="78">
        <v>6.3789682913999973E-2</v>
      </c>
      <c r="F158" s="78">
        <v>0.10832930367151801</v>
      </c>
      <c r="G158" s="78">
        <v>0.44276795804113633</v>
      </c>
      <c r="H158" s="78">
        <v>0.18895327932000008</v>
      </c>
      <c r="I158" s="78">
        <v>0.36207003564715134</v>
      </c>
      <c r="J158" s="78">
        <v>1.1667007305199997</v>
      </c>
      <c r="K158" s="78">
        <v>0.169809832745</v>
      </c>
      <c r="L158" s="78">
        <v>0.34671082850459994</v>
      </c>
      <c r="M158" s="78">
        <v>0.88908439299999986</v>
      </c>
    </row>
    <row r="159" spans="1:13" ht="17.45" customHeight="1" x14ac:dyDescent="0.2">
      <c r="A159" s="121" t="s">
        <v>169</v>
      </c>
      <c r="B159" s="78">
        <v>753.91007962142157</v>
      </c>
      <c r="C159" s="78">
        <v>773.37328557397962</v>
      </c>
      <c r="D159" s="78">
        <v>781.92322505735376</v>
      </c>
      <c r="E159" s="78">
        <v>751.27547881525948</v>
      </c>
      <c r="F159" s="78">
        <v>748.59567295380725</v>
      </c>
      <c r="G159" s="78">
        <v>768.84638459684379</v>
      </c>
      <c r="H159" s="78">
        <v>790.74562153681291</v>
      </c>
      <c r="I159" s="78">
        <v>814.94772655239854</v>
      </c>
      <c r="J159" s="78">
        <v>837.05088300938257</v>
      </c>
      <c r="K159" s="78">
        <v>830.68757409825059</v>
      </c>
      <c r="L159" s="78">
        <v>842.46701186857797</v>
      </c>
      <c r="M159" s="78">
        <v>854.35613041194188</v>
      </c>
    </row>
    <row r="160" spans="1:13" ht="17.45" customHeight="1" x14ac:dyDescent="0.2">
      <c r="A160" s="121" t="s">
        <v>170</v>
      </c>
      <c r="B160" s="78">
        <v>1090.6513212917755</v>
      </c>
      <c r="C160" s="78">
        <v>1087.2239237444021</v>
      </c>
      <c r="D160" s="78">
        <v>1088.1602520517899</v>
      </c>
      <c r="E160" s="78">
        <v>1009.2874397785813</v>
      </c>
      <c r="F160" s="78">
        <v>1182.3305832617236</v>
      </c>
      <c r="G160" s="78">
        <v>1088.8573762696742</v>
      </c>
      <c r="H160" s="78">
        <v>1121.7308036094655</v>
      </c>
      <c r="I160" s="78">
        <v>1000.4701937290621</v>
      </c>
      <c r="J160" s="78">
        <v>1262.3554853767641</v>
      </c>
      <c r="K160" s="78">
        <v>1161.5861154185457</v>
      </c>
      <c r="L160" s="78">
        <v>1170.9702912223042</v>
      </c>
      <c r="M160" s="78">
        <v>1161.2263727705936</v>
      </c>
    </row>
    <row r="161" spans="1:13" ht="17.45" customHeight="1" x14ac:dyDescent="0.2">
      <c r="A161" s="121" t="s">
        <v>171</v>
      </c>
      <c r="B161" s="78">
        <v>167.37260459177597</v>
      </c>
      <c r="C161" s="78">
        <v>166.59662507671138</v>
      </c>
      <c r="D161" s="78">
        <v>171.76733276864459</v>
      </c>
      <c r="E161" s="78">
        <v>164.68616033094872</v>
      </c>
      <c r="F161" s="78">
        <v>167.44064467613453</v>
      </c>
      <c r="G161" s="78">
        <v>172.61905909372794</v>
      </c>
      <c r="H161" s="78">
        <v>176.57389959390389</v>
      </c>
      <c r="I161" s="78">
        <v>175.9883342218366</v>
      </c>
      <c r="J161" s="78">
        <v>187.46467126589235</v>
      </c>
      <c r="K161" s="78">
        <v>189.12034815739656</v>
      </c>
      <c r="L161" s="78">
        <v>201.0105344881872</v>
      </c>
      <c r="M161" s="78">
        <v>201.34107441995462</v>
      </c>
    </row>
    <row r="162" spans="1:13" ht="17.45" customHeight="1" x14ac:dyDescent="0.2">
      <c r="A162" s="121" t="s">
        <v>172</v>
      </c>
      <c r="B162" s="78">
        <v>1.0160170669403705</v>
      </c>
      <c r="C162" s="78">
        <v>0.37589399170299148</v>
      </c>
      <c r="D162" s="78">
        <v>-8.7603841257719015E-2</v>
      </c>
      <c r="E162" s="78">
        <v>4.4362443557186111E-2</v>
      </c>
      <c r="F162" s="78">
        <v>2.6136790445265801</v>
      </c>
      <c r="G162" s="78">
        <v>0.97401496899999995</v>
      </c>
      <c r="H162" s="78">
        <v>1.6606980979999999</v>
      </c>
      <c r="I162" s="78">
        <v>1.9000989399111714</v>
      </c>
      <c r="J162" s="78">
        <v>0.42458239090960703</v>
      </c>
      <c r="K162" s="78">
        <v>2.2036136249812013</v>
      </c>
      <c r="L162" s="78">
        <v>0.46150258047719944</v>
      </c>
      <c r="M162" s="78">
        <v>3.9134027002796059</v>
      </c>
    </row>
    <row r="163" spans="1:13" ht="17.45" customHeight="1" x14ac:dyDescent="0.2">
      <c r="A163" s="121" t="s">
        <v>173</v>
      </c>
      <c r="B163" s="78">
        <v>87.726966026547501</v>
      </c>
      <c r="C163" s="78">
        <v>49.243511749918454</v>
      </c>
      <c r="D163" s="78">
        <v>47.179006003912519</v>
      </c>
      <c r="E163" s="78">
        <v>77.933492854295878</v>
      </c>
      <c r="F163" s="78">
        <v>75.894808559376358</v>
      </c>
      <c r="G163" s="78">
        <v>62.887366918007075</v>
      </c>
      <c r="H163" s="78">
        <v>23.546086312711143</v>
      </c>
      <c r="I163" s="78">
        <v>71.150761221574996</v>
      </c>
      <c r="J163" s="78">
        <v>89.444340111006483</v>
      </c>
      <c r="K163" s="78">
        <v>70.556903830414115</v>
      </c>
      <c r="L163" s="78">
        <v>94.086638716613834</v>
      </c>
      <c r="M163" s="78">
        <v>55.76709266835298</v>
      </c>
    </row>
    <row r="164" spans="1:13" ht="17.45" customHeight="1" x14ac:dyDescent="0.2">
      <c r="A164" s="117" t="s">
        <v>174</v>
      </c>
      <c r="B164" s="116">
        <f t="shared" ref="B164:M164" si="30">+SUM(B158:B159,B160:B163)</f>
        <v>2101.0188908032692</v>
      </c>
      <c r="C164" s="116">
        <f t="shared" si="30"/>
        <v>2077.0107846191295</v>
      </c>
      <c r="D164" s="116">
        <f t="shared" si="30"/>
        <v>2089.1677913347066</v>
      </c>
      <c r="E164" s="116">
        <f t="shared" si="30"/>
        <v>2003.2907239055567</v>
      </c>
      <c r="F164" s="116">
        <f t="shared" si="30"/>
        <v>2176.9837177992399</v>
      </c>
      <c r="G164" s="116">
        <f t="shared" si="30"/>
        <v>2094.6269698052943</v>
      </c>
      <c r="H164" s="116">
        <f t="shared" si="30"/>
        <v>2114.4460624302133</v>
      </c>
      <c r="I164" s="116">
        <f t="shared" si="30"/>
        <v>2064.8191847004305</v>
      </c>
      <c r="J164" s="116">
        <f t="shared" si="30"/>
        <v>2377.9066628844753</v>
      </c>
      <c r="K164" s="116">
        <f t="shared" si="30"/>
        <v>2254.3243649623332</v>
      </c>
      <c r="L164" s="116">
        <f t="shared" si="30"/>
        <v>2309.3426897046652</v>
      </c>
      <c r="M164" s="116">
        <f t="shared" si="30"/>
        <v>2277.4931573641229</v>
      </c>
    </row>
    <row r="165" spans="1:13" ht="17.45" customHeight="1" x14ac:dyDescent="0.2">
      <c r="A165" s="119"/>
      <c r="B165" s="115"/>
      <c r="C165" s="115"/>
      <c r="D165" s="115"/>
      <c r="E165" s="115"/>
      <c r="F165" s="115"/>
      <c r="G165" s="115"/>
      <c r="H165" s="115"/>
      <c r="I165" s="115"/>
      <c r="J165" s="115"/>
      <c r="K165" s="115"/>
      <c r="L165" s="115"/>
      <c r="M165" s="115"/>
    </row>
    <row r="166" spans="1:13" ht="17.45" customHeight="1" x14ac:dyDescent="0.2">
      <c r="A166" s="117" t="s">
        <v>175</v>
      </c>
      <c r="B166" s="116">
        <f t="shared" ref="B166:M166" si="31">+SUM(B130,B139,B141,B145:B146,B155)-B164</f>
        <v>1028.3020236362049</v>
      </c>
      <c r="C166" s="118">
        <f t="shared" si="31"/>
        <v>1579.8047762708411</v>
      </c>
      <c r="D166" s="116">
        <f t="shared" si="31"/>
        <v>811.15315601548264</v>
      </c>
      <c r="E166" s="116">
        <f t="shared" si="31"/>
        <v>476.89858307459326</v>
      </c>
      <c r="F166" s="116">
        <f t="shared" si="31"/>
        <v>619.69398234276741</v>
      </c>
      <c r="G166" s="116">
        <f t="shared" si="31"/>
        <v>698.79386708126776</v>
      </c>
      <c r="H166" s="116">
        <f t="shared" si="31"/>
        <v>764.48744942727899</v>
      </c>
      <c r="I166" s="116">
        <f t="shared" si="31"/>
        <v>1071.0629666950799</v>
      </c>
      <c r="J166" s="116">
        <f t="shared" si="31"/>
        <v>603.55960485918195</v>
      </c>
      <c r="K166" s="116">
        <f t="shared" si="31"/>
        <v>1180.3802785920411</v>
      </c>
      <c r="L166" s="116">
        <f t="shared" si="31"/>
        <v>1267.456986368371</v>
      </c>
      <c r="M166" s="116">
        <f t="shared" si="31"/>
        <v>1248.0086974301689</v>
      </c>
    </row>
    <row r="167" spans="1:13" ht="17.45" customHeight="1" x14ac:dyDescent="0.2">
      <c r="A167" s="121" t="s">
        <v>176</v>
      </c>
      <c r="B167" s="78">
        <v>526.33760316908456</v>
      </c>
      <c r="C167" s="78">
        <v>532.55120871871156</v>
      </c>
      <c r="D167" s="78">
        <v>350.56121256046674</v>
      </c>
      <c r="E167" s="78">
        <v>176.2230496646329</v>
      </c>
      <c r="F167" s="78">
        <v>251.09897954607777</v>
      </c>
      <c r="G167" s="78">
        <v>225.65875054880848</v>
      </c>
      <c r="H167" s="78">
        <v>315.25945844132082</v>
      </c>
      <c r="I167" s="78">
        <v>342.36463688964187</v>
      </c>
      <c r="J167" s="78">
        <v>63.144291127995125</v>
      </c>
      <c r="K167" s="78">
        <v>379.1047535999312</v>
      </c>
      <c r="L167" s="78">
        <v>383.79997849866891</v>
      </c>
      <c r="M167" s="78">
        <v>356.43556327726014</v>
      </c>
    </row>
    <row r="168" spans="1:13" ht="17.45" customHeight="1" x14ac:dyDescent="0.2">
      <c r="A168" s="117" t="s">
        <v>25</v>
      </c>
      <c r="B168" s="116">
        <v>501.9644204671215</v>
      </c>
      <c r="C168" s="118">
        <v>1047.253567552126</v>
      </c>
      <c r="D168" s="116">
        <v>460.59194345501743</v>
      </c>
      <c r="E168" s="116">
        <v>300.67553340996102</v>
      </c>
      <c r="F168" s="116">
        <v>368.59500279669112</v>
      </c>
      <c r="G168" s="116">
        <v>473.13511653245928</v>
      </c>
      <c r="H168" s="116">
        <v>449.22799098595652</v>
      </c>
      <c r="I168" s="116">
        <v>728.69832980543674</v>
      </c>
      <c r="J168" s="116">
        <v>540.41531373118653</v>
      </c>
      <c r="K168" s="116">
        <v>801.27552499210856</v>
      </c>
      <c r="L168" s="116">
        <v>883.65700786970319</v>
      </c>
      <c r="M168" s="116">
        <v>891.57313415291139</v>
      </c>
    </row>
    <row r="169" spans="1:13" ht="17.45" customHeight="1" x14ac:dyDescent="0.2">
      <c r="A169" s="157"/>
      <c r="B169" s="158"/>
      <c r="C169" s="158"/>
      <c r="D169" s="158"/>
      <c r="E169" s="158"/>
      <c r="F169" s="158"/>
      <c r="G169" s="158"/>
      <c r="H169" s="158"/>
      <c r="I169" s="158"/>
      <c r="J169" s="158"/>
      <c r="K169" s="158"/>
      <c r="L169" s="158"/>
      <c r="M169" s="158"/>
    </row>
    <row r="170" spans="1:13" ht="17.45" customHeight="1" x14ac:dyDescent="0.2">
      <c r="A170" s="117" t="s">
        <v>208</v>
      </c>
      <c r="B170" s="116">
        <v>-929.43787397812991</v>
      </c>
      <c r="C170" s="116">
        <v>0</v>
      </c>
      <c r="D170" s="116">
        <v>0</v>
      </c>
      <c r="E170" s="116">
        <v>0</v>
      </c>
      <c r="F170" s="116">
        <v>0</v>
      </c>
      <c r="G170" s="116">
        <v>0</v>
      </c>
      <c r="H170" s="116">
        <v>0</v>
      </c>
      <c r="I170" s="116">
        <v>0</v>
      </c>
      <c r="J170" s="116">
        <v>0</v>
      </c>
      <c r="K170" s="116">
        <v>0</v>
      </c>
      <c r="L170" s="116">
        <v>0</v>
      </c>
      <c r="M170" s="116">
        <v>0</v>
      </c>
    </row>
    <row r="171" spans="1:13" ht="17.45" customHeight="1" x14ac:dyDescent="0.2">
      <c r="A171" s="157"/>
      <c r="B171" s="158"/>
      <c r="C171" s="158"/>
      <c r="D171" s="158"/>
      <c r="E171" s="158"/>
      <c r="F171" s="158"/>
      <c r="G171" s="158"/>
      <c r="H171" s="158"/>
      <c r="I171" s="158"/>
      <c r="J171" s="158"/>
      <c r="K171" s="158"/>
      <c r="L171" s="158"/>
      <c r="M171" s="158"/>
    </row>
    <row r="172" spans="1:13" ht="17.45" customHeight="1" x14ac:dyDescent="0.2">
      <c r="A172" s="117" t="s">
        <v>27</v>
      </c>
      <c r="B172" s="116">
        <f t="shared" ref="B172:M172" si="32">+B168+B170</f>
        <v>-427.47345351100842</v>
      </c>
      <c r="C172" s="118">
        <f t="shared" si="32"/>
        <v>1047.253567552126</v>
      </c>
      <c r="D172" s="116">
        <f t="shared" si="32"/>
        <v>460.59194345501743</v>
      </c>
      <c r="E172" s="116">
        <f t="shared" si="32"/>
        <v>300.67553340996102</v>
      </c>
      <c r="F172" s="116">
        <f t="shared" si="32"/>
        <v>368.59500279669112</v>
      </c>
      <c r="G172" s="116">
        <f t="shared" si="32"/>
        <v>473.13511653245928</v>
      </c>
      <c r="H172" s="116">
        <f t="shared" si="32"/>
        <v>449.22799098595652</v>
      </c>
      <c r="I172" s="116">
        <f t="shared" si="32"/>
        <v>728.69832980543674</v>
      </c>
      <c r="J172" s="116">
        <f t="shared" si="32"/>
        <v>540.41531373118653</v>
      </c>
      <c r="K172" s="116">
        <f t="shared" si="32"/>
        <v>801.27552499210856</v>
      </c>
      <c r="L172" s="116">
        <f t="shared" si="32"/>
        <v>883.65700786970319</v>
      </c>
      <c r="M172" s="116">
        <f t="shared" si="32"/>
        <v>891.57313415291139</v>
      </c>
    </row>
    <row r="173" spans="1:13" ht="17.45" customHeight="1" x14ac:dyDescent="0.2">
      <c r="A173" s="120" t="s">
        <v>28</v>
      </c>
      <c r="B173" s="47"/>
      <c r="C173" s="47"/>
      <c r="D173" s="47"/>
      <c r="E173" s="47"/>
      <c r="F173" s="47"/>
      <c r="G173" s="47"/>
      <c r="H173" s="47"/>
      <c r="I173" s="47"/>
      <c r="J173" s="47"/>
      <c r="K173" s="47"/>
      <c r="L173" s="47"/>
      <c r="M173" s="47"/>
    </row>
    <row r="174" spans="1:13" ht="17.45" customHeight="1" x14ac:dyDescent="0.2">
      <c r="A174" s="117" t="s">
        <v>29</v>
      </c>
      <c r="B174" s="116">
        <v>-97.062217026070698</v>
      </c>
      <c r="C174" s="118">
        <v>622.16373953197046</v>
      </c>
      <c r="D174" s="116">
        <v>294.38132528284586</v>
      </c>
      <c r="E174" s="116">
        <v>235.87230377175041</v>
      </c>
      <c r="F174" s="116">
        <v>285.69597430695291</v>
      </c>
      <c r="G174" s="116">
        <v>359.39206814985209</v>
      </c>
      <c r="H174" s="116">
        <v>244.89886724634994</v>
      </c>
      <c r="I174" s="116">
        <v>313.03514028347797</v>
      </c>
      <c r="J174" s="116">
        <v>259.06366719705716</v>
      </c>
      <c r="K174" s="118">
        <v>439.75362779915281</v>
      </c>
      <c r="L174" s="118">
        <v>388.73834961733917</v>
      </c>
      <c r="M174" s="118">
        <v>370.57981331917375</v>
      </c>
    </row>
    <row r="175" spans="1:13" ht="17.45" customHeight="1" x14ac:dyDescent="0.2">
      <c r="A175" s="119"/>
      <c r="B175" s="115"/>
      <c r="C175" s="115"/>
      <c r="D175" s="115"/>
      <c r="E175" s="115"/>
      <c r="F175" s="115"/>
      <c r="G175" s="115"/>
      <c r="H175" s="115"/>
      <c r="I175" s="115"/>
      <c r="J175" s="115"/>
      <c r="K175" s="115"/>
      <c r="L175" s="115"/>
      <c r="M175" s="115"/>
    </row>
    <row r="176" spans="1:13" ht="17.45" customHeight="1" x14ac:dyDescent="0.2">
      <c r="A176" s="117" t="s">
        <v>30</v>
      </c>
      <c r="B176" s="116">
        <f t="shared" ref="B176:M176" si="33">+B172-B174</f>
        <v>-330.41123648493772</v>
      </c>
      <c r="C176" s="116">
        <f t="shared" si="33"/>
        <v>425.08982802015555</v>
      </c>
      <c r="D176" s="116">
        <f t="shared" si="33"/>
        <v>166.21061817217156</v>
      </c>
      <c r="E176" s="116">
        <f t="shared" si="33"/>
        <v>64.80322963821061</v>
      </c>
      <c r="F176" s="116">
        <f t="shared" si="33"/>
        <v>82.899028489738214</v>
      </c>
      <c r="G176" s="116">
        <f t="shared" si="33"/>
        <v>113.74304838260718</v>
      </c>
      <c r="H176" s="116">
        <f t="shared" si="33"/>
        <v>204.32912373960659</v>
      </c>
      <c r="I176" s="116">
        <f t="shared" si="33"/>
        <v>415.66318952195877</v>
      </c>
      <c r="J176" s="116">
        <f t="shared" si="33"/>
        <v>281.35164653412937</v>
      </c>
      <c r="K176" s="116">
        <f t="shared" si="33"/>
        <v>361.52189719295575</v>
      </c>
      <c r="L176" s="116">
        <f t="shared" si="33"/>
        <v>494.91865825236403</v>
      </c>
      <c r="M176" s="118">
        <f t="shared" si="33"/>
        <v>520.9933208337377</v>
      </c>
    </row>
    <row r="177" spans="1:16" ht="17.45" customHeight="1" x14ac:dyDescent="0.25">
      <c r="A177" s="60"/>
      <c r="B177" s="60"/>
      <c r="C177" s="60"/>
      <c r="D177" s="60"/>
      <c r="E177" s="60"/>
      <c r="F177" s="60"/>
      <c r="G177" s="60"/>
      <c r="H177" s="60"/>
      <c r="I177" s="60"/>
      <c r="J177" s="60"/>
      <c r="K177" s="60"/>
      <c r="L177" s="60"/>
      <c r="M177" s="60"/>
    </row>
    <row r="178" spans="1:16" ht="17.45" customHeight="1" x14ac:dyDescent="0.25">
      <c r="A178" s="60"/>
      <c r="B178" s="60"/>
      <c r="C178" s="60"/>
      <c r="D178" s="60"/>
      <c r="E178" s="60"/>
      <c r="F178" s="60"/>
      <c r="G178" s="60"/>
      <c r="H178" s="60"/>
      <c r="I178" s="60"/>
      <c r="J178" s="60"/>
      <c r="K178" s="60"/>
      <c r="L178" s="60"/>
      <c r="M178" s="60"/>
    </row>
    <row r="179" spans="1:16" ht="17.45" customHeight="1" x14ac:dyDescent="0.2">
      <c r="A179" s="47"/>
      <c r="B179" s="115"/>
      <c r="C179" s="115"/>
      <c r="D179" s="115"/>
      <c r="E179" s="115"/>
      <c r="F179" s="115"/>
      <c r="G179" s="115"/>
      <c r="H179" s="115"/>
      <c r="I179" s="115"/>
      <c r="J179" s="115"/>
      <c r="K179" s="115"/>
      <c r="L179" s="115"/>
      <c r="M179" s="115"/>
    </row>
    <row r="180" spans="1:16" ht="17.45" customHeight="1" x14ac:dyDescent="0.2">
      <c r="A180" s="47"/>
      <c r="B180" s="115"/>
      <c r="C180" s="115"/>
      <c r="D180" s="115"/>
      <c r="E180" s="115"/>
      <c r="F180" s="115"/>
      <c r="G180" s="115"/>
      <c r="H180" s="115"/>
      <c r="I180" s="115"/>
      <c r="J180" s="115"/>
      <c r="K180" s="115"/>
      <c r="L180" s="115"/>
      <c r="M180" s="115"/>
    </row>
    <row r="181" spans="1:16" ht="17.45" customHeight="1" x14ac:dyDescent="0.2">
      <c r="A181" s="47"/>
      <c r="B181" s="115"/>
      <c r="C181" s="115"/>
      <c r="D181" s="115"/>
      <c r="E181" s="115"/>
      <c r="F181" s="115"/>
      <c r="G181" s="115"/>
      <c r="H181" s="115"/>
      <c r="I181" s="115"/>
      <c r="J181" s="115"/>
      <c r="K181" s="115"/>
      <c r="L181" s="115"/>
      <c r="M181" s="115"/>
    </row>
    <row r="182" spans="1:16" ht="17.45" customHeight="1" x14ac:dyDescent="0.2">
      <c r="A182" s="47"/>
      <c r="B182" s="115"/>
      <c r="C182" s="115"/>
      <c r="D182" s="115"/>
      <c r="E182" s="115"/>
      <c r="F182" s="115"/>
      <c r="G182" s="115"/>
      <c r="H182" s="115"/>
      <c r="I182" s="115"/>
      <c r="J182" s="115"/>
      <c r="K182" s="115"/>
      <c r="L182" s="115"/>
      <c r="M182" s="115"/>
    </row>
    <row r="183" spans="1:16" ht="17.45" customHeight="1" x14ac:dyDescent="0.2">
      <c r="A183" s="47"/>
      <c r="B183" s="115"/>
      <c r="C183" s="115"/>
      <c r="D183" s="115"/>
      <c r="E183" s="115"/>
      <c r="F183" s="115"/>
      <c r="G183" s="115"/>
      <c r="H183" s="115"/>
      <c r="I183" s="115"/>
      <c r="J183" s="115"/>
      <c r="K183" s="115"/>
      <c r="L183" s="115"/>
      <c r="M183" s="115"/>
    </row>
    <row r="184" spans="1:16" ht="17.45" customHeight="1" x14ac:dyDescent="0.25">
      <c r="A184" s="60"/>
      <c r="B184" s="47"/>
      <c r="C184" s="47"/>
      <c r="D184" s="47"/>
      <c r="E184" s="47"/>
      <c r="F184" s="47"/>
      <c r="G184" s="47"/>
      <c r="H184" s="47"/>
      <c r="I184" s="47"/>
      <c r="J184" s="47"/>
      <c r="K184" s="47"/>
      <c r="L184" s="47"/>
      <c r="M184" s="47"/>
    </row>
    <row r="185" spans="1:16" ht="17.45" customHeight="1" x14ac:dyDescent="0.2">
      <c r="A185" s="168" t="s">
        <v>33</v>
      </c>
      <c r="B185" s="167" t="s">
        <v>177</v>
      </c>
      <c r="C185" s="167" t="s">
        <v>178</v>
      </c>
      <c r="D185" s="167" t="s">
        <v>179</v>
      </c>
      <c r="E185" s="167" t="s">
        <v>4</v>
      </c>
      <c r="F185" s="167" t="s">
        <v>180</v>
      </c>
      <c r="G185" s="167" t="s">
        <v>181</v>
      </c>
      <c r="H185" s="167" t="s">
        <v>182</v>
      </c>
      <c r="I185" s="167" t="s">
        <v>183</v>
      </c>
      <c r="J185" s="167" t="s">
        <v>184</v>
      </c>
      <c r="K185" s="167" t="s">
        <v>185</v>
      </c>
      <c r="L185" s="167" t="s">
        <v>186</v>
      </c>
      <c r="M185" s="167" t="s">
        <v>187</v>
      </c>
    </row>
    <row r="186" spans="1:16" ht="17.45" customHeight="1" x14ac:dyDescent="0.2">
      <c r="A186" s="168"/>
      <c r="B186" s="167"/>
      <c r="C186" s="167"/>
      <c r="D186" s="167"/>
      <c r="E186" s="167"/>
      <c r="F186" s="167"/>
      <c r="G186" s="167"/>
      <c r="H186" s="167"/>
      <c r="I186" s="167"/>
      <c r="J186" s="167"/>
      <c r="K186" s="167"/>
      <c r="L186" s="167"/>
      <c r="M186" s="167"/>
    </row>
    <row r="187" spans="1:16" ht="17.45" customHeight="1" x14ac:dyDescent="0.2">
      <c r="A187" s="99" t="s">
        <v>34</v>
      </c>
      <c r="B187" s="63">
        <f>+B172/AVERAGE(B60:B60)*4</f>
        <v>-5.7846566755917215E-3</v>
      </c>
      <c r="C187" s="63">
        <f t="shared" ref="C187:M187" si="34">+C172/AVERAGE(B60:C60)*4</f>
        <v>1.4093288238220893E-2</v>
      </c>
      <c r="D187" s="63">
        <f t="shared" si="34"/>
        <v>6.1727094773334082E-3</v>
      </c>
      <c r="E187" s="63">
        <f t="shared" si="34"/>
        <v>4.0305432607539099E-3</v>
      </c>
      <c r="F187" s="63">
        <f t="shared" si="34"/>
        <v>4.9153039022213005E-3</v>
      </c>
      <c r="G187" s="63">
        <f t="shared" si="34"/>
        <v>6.2247086357213712E-3</v>
      </c>
      <c r="H187" s="63">
        <f t="shared" si="34"/>
        <v>5.7638817810498812E-3</v>
      </c>
      <c r="I187" s="63">
        <f t="shared" si="34"/>
        <v>9.1483068767644823E-3</v>
      </c>
      <c r="J187" s="63">
        <f t="shared" si="34"/>
        <v>6.6669068397705224E-3</v>
      </c>
      <c r="K187" s="63">
        <f t="shared" si="34"/>
        <v>9.7462527050142037E-3</v>
      </c>
      <c r="L187" s="63">
        <f t="shared" si="34"/>
        <v>1.0621696401809462E-2</v>
      </c>
      <c r="M187" s="63">
        <f t="shared" si="34"/>
        <v>1.0496207799454711E-2</v>
      </c>
      <c r="O187" s="163"/>
      <c r="P187" s="63"/>
    </row>
    <row r="188" spans="1:16" ht="17.45" customHeight="1" x14ac:dyDescent="0.2">
      <c r="A188" s="99" t="s">
        <v>35</v>
      </c>
      <c r="B188" s="63">
        <f>+B176/AVERAGE(B89:B89)*4</f>
        <v>-8.0260360326925351E-2</v>
      </c>
      <c r="C188" s="63">
        <f t="shared" ref="C188:M188" si="35">+C176/AVERAGE(B89:C89)*4</f>
        <v>0.1041801616760067</v>
      </c>
      <c r="D188" s="63">
        <f t="shared" si="35"/>
        <v>4.0736466039501547E-2</v>
      </c>
      <c r="E188" s="63">
        <f t="shared" si="35"/>
        <v>1.5783034939364258E-2</v>
      </c>
      <c r="F188" s="63">
        <f t="shared" si="35"/>
        <v>1.9997199082361208E-2</v>
      </c>
      <c r="G188" s="63">
        <f t="shared" si="35"/>
        <v>2.7379234351989787E-2</v>
      </c>
      <c r="H188" s="63">
        <f t="shared" si="35"/>
        <v>4.9277478268772636E-2</v>
      </c>
      <c r="I188" s="63">
        <f t="shared" si="35"/>
        <v>9.7498153510807095E-2</v>
      </c>
      <c r="J188" s="63">
        <f t="shared" si="35"/>
        <v>6.4608442164490396E-2</v>
      </c>
      <c r="K188" s="63">
        <f t="shared" si="35"/>
        <v>8.3530599464247082E-2</v>
      </c>
      <c r="L188" s="63">
        <f t="shared" si="35"/>
        <v>0.11334319500936156</v>
      </c>
      <c r="M188" s="63">
        <f t="shared" si="35"/>
        <v>0.11522990235246611</v>
      </c>
      <c r="O188" s="163"/>
      <c r="P188" s="63"/>
    </row>
    <row r="189" spans="1:16" ht="17.45" customHeight="1" x14ac:dyDescent="0.2">
      <c r="A189" s="99" t="s">
        <v>36</v>
      </c>
      <c r="B189" s="63">
        <f t="shared" ref="B189:M189" si="36">+B91/B60</f>
        <v>0.10427122147213563</v>
      </c>
      <c r="C189" s="63">
        <f t="shared" si="36"/>
        <v>0.10113502199757653</v>
      </c>
      <c r="D189" s="63">
        <f t="shared" si="36"/>
        <v>0.10320691627361624</v>
      </c>
      <c r="E189" s="63">
        <f t="shared" si="36"/>
        <v>0.10294950089286345</v>
      </c>
      <c r="F189" s="63">
        <f t="shared" si="36"/>
        <v>0.10465584955312746</v>
      </c>
      <c r="G189" s="63">
        <f t="shared" si="36"/>
        <v>0.10126050023222126</v>
      </c>
      <c r="H189" s="63">
        <f t="shared" si="36"/>
        <v>0.10005579174927538</v>
      </c>
      <c r="I189" s="63">
        <f t="shared" si="36"/>
        <v>0.10227434719054632</v>
      </c>
      <c r="J189" s="63">
        <f t="shared" si="36"/>
        <v>0.10114982123125492</v>
      </c>
      <c r="K189" s="63">
        <f t="shared" si="36"/>
        <v>9.8931530526591788E-2</v>
      </c>
      <c r="L189" s="63">
        <f t="shared" si="36"/>
        <v>0.10023944993399289</v>
      </c>
      <c r="M189" s="63">
        <f t="shared" si="36"/>
        <v>0.10073256761059092</v>
      </c>
      <c r="O189" s="163"/>
      <c r="P189" s="63"/>
    </row>
    <row r="190" spans="1:16" ht="17.45" customHeight="1" x14ac:dyDescent="0.2">
      <c r="A190" s="99" t="s">
        <v>37</v>
      </c>
      <c r="B190" s="63">
        <f t="shared" ref="B190:M190" si="37">+(B91-B49-B51)/(B60-B49-B51)</f>
        <v>9.1084874629976734E-2</v>
      </c>
      <c r="C190" s="63">
        <f t="shared" si="37"/>
        <v>8.796795349745018E-2</v>
      </c>
      <c r="D190" s="63">
        <f t="shared" si="37"/>
        <v>8.979643413470903E-2</v>
      </c>
      <c r="E190" s="63">
        <f t="shared" si="37"/>
        <v>8.9314827662468052E-2</v>
      </c>
      <c r="F190" s="63">
        <f t="shared" si="37"/>
        <v>9.0816064275833233E-2</v>
      </c>
      <c r="G190" s="63">
        <f t="shared" si="37"/>
        <v>8.7421641827009927E-2</v>
      </c>
      <c r="H190" s="63">
        <f t="shared" si="37"/>
        <v>8.6365427601050523E-2</v>
      </c>
      <c r="I190" s="63">
        <f t="shared" si="37"/>
        <v>8.8528095394562897E-2</v>
      </c>
      <c r="J190" s="63">
        <f t="shared" si="37"/>
        <v>8.7280768036546233E-2</v>
      </c>
      <c r="K190" s="63">
        <f t="shared" si="37"/>
        <v>8.509678554843654E-2</v>
      </c>
      <c r="L190" s="63">
        <f t="shared" si="37"/>
        <v>8.6462863270389601E-2</v>
      </c>
      <c r="M190" s="63">
        <f t="shared" si="37"/>
        <v>8.7223273165803042E-2</v>
      </c>
      <c r="O190" s="163"/>
      <c r="P190" s="63"/>
    </row>
    <row r="191" spans="1:16" ht="17.45" customHeight="1" x14ac:dyDescent="0.2">
      <c r="A191" s="99" t="s">
        <v>38</v>
      </c>
      <c r="B191" s="63">
        <f t="shared" ref="B191:M191" si="38">+B90/B91</f>
        <v>0.46573382366187061</v>
      </c>
      <c r="C191" s="63">
        <f t="shared" si="38"/>
        <v>0.46486010891077195</v>
      </c>
      <c r="D191" s="63">
        <f t="shared" si="38"/>
        <v>0.46474748345187578</v>
      </c>
      <c r="E191" s="63">
        <f t="shared" si="38"/>
        <v>0.46734107079788018</v>
      </c>
      <c r="F191" s="63">
        <f t="shared" si="38"/>
        <v>0.46756186714568526</v>
      </c>
      <c r="G191" s="63">
        <f t="shared" si="38"/>
        <v>0.47058353776352213</v>
      </c>
      <c r="H191" s="63">
        <f t="shared" si="38"/>
        <v>0.4722141799738736</v>
      </c>
      <c r="I191" s="63">
        <f t="shared" si="38"/>
        <v>0.46977434357903458</v>
      </c>
      <c r="J191" s="63">
        <f t="shared" si="38"/>
        <v>0.47377196513311093</v>
      </c>
      <c r="K191" s="63">
        <f t="shared" si="38"/>
        <v>0.47375052458366712</v>
      </c>
      <c r="L191" s="63">
        <f t="shared" si="38"/>
        <v>0.47223203049868262</v>
      </c>
      <c r="M191" s="63">
        <f t="shared" si="38"/>
        <v>0.46843721283255135</v>
      </c>
      <c r="O191" s="163"/>
      <c r="P191" s="63"/>
    </row>
    <row r="192" spans="1:16" ht="17.45" customHeight="1" x14ac:dyDescent="0.2">
      <c r="A192" s="99"/>
      <c r="B192" s="47"/>
      <c r="C192" s="47"/>
      <c r="D192" s="47"/>
      <c r="E192" s="47"/>
      <c r="F192" s="47"/>
      <c r="G192" s="47"/>
      <c r="H192" s="47"/>
      <c r="I192" s="47"/>
      <c r="J192" s="47"/>
      <c r="K192" s="47"/>
      <c r="L192" s="47"/>
      <c r="M192" s="47"/>
      <c r="P192" s="47"/>
    </row>
    <row r="193" spans="1:16" ht="17.45" customHeight="1" x14ac:dyDescent="0.2">
      <c r="A193" s="100" t="s">
        <v>39</v>
      </c>
      <c r="B193" s="47"/>
      <c r="C193" s="47"/>
      <c r="D193" s="47"/>
      <c r="E193" s="47"/>
      <c r="F193" s="47"/>
      <c r="G193" s="47"/>
      <c r="H193" s="47"/>
      <c r="I193" s="47"/>
      <c r="J193" s="47"/>
      <c r="K193" s="47"/>
      <c r="L193" s="47"/>
      <c r="M193" s="47"/>
      <c r="P193" s="47"/>
    </row>
    <row r="194" spans="1:16" ht="17.45" customHeight="1" x14ac:dyDescent="0.2">
      <c r="A194" s="99" t="s">
        <v>40</v>
      </c>
      <c r="B194" s="62">
        <v>0.13082885515710194</v>
      </c>
      <c r="C194" s="62">
        <v>0.12644274152349402</v>
      </c>
      <c r="D194" s="62">
        <v>0.12839761560477078</v>
      </c>
      <c r="E194" s="62">
        <v>0.12642175295617364</v>
      </c>
      <c r="F194" s="62">
        <v>0.15368143940124512</v>
      </c>
      <c r="G194" s="62">
        <v>0.14374399758762915</v>
      </c>
      <c r="H194" s="62">
        <v>0.14437507706169608</v>
      </c>
      <c r="I194" s="62">
        <v>0.14902204042740752</v>
      </c>
      <c r="J194" s="62">
        <v>0.15466894960614727</v>
      </c>
      <c r="K194" s="62">
        <v>0.14705899367448289</v>
      </c>
      <c r="L194" s="61">
        <v>0.1495282903203124</v>
      </c>
      <c r="M194" s="61">
        <v>0.15597332027723612</v>
      </c>
      <c r="O194" s="163"/>
      <c r="P194" s="61"/>
    </row>
    <row r="195" spans="1:16" ht="17.45" customHeight="1" x14ac:dyDescent="0.2">
      <c r="A195" s="99" t="s">
        <v>41</v>
      </c>
      <c r="B195" s="62">
        <v>0.12176882518341772</v>
      </c>
      <c r="C195" s="62">
        <v>0.11645555682396966</v>
      </c>
      <c r="D195" s="62">
        <v>0.11791347938276343</v>
      </c>
      <c r="E195" s="62">
        <v>0.11710149054244395</v>
      </c>
      <c r="F195" s="62">
        <v>0.12321338615022397</v>
      </c>
      <c r="G195" s="62">
        <v>0.11656131850346867</v>
      </c>
      <c r="H195" s="62">
        <v>0.13095472663272342</v>
      </c>
      <c r="I195" s="62">
        <v>0.1323187166249003</v>
      </c>
      <c r="J195" s="62">
        <v>0.12848917647976618</v>
      </c>
      <c r="K195" s="62">
        <v>0.12882253709174843</v>
      </c>
      <c r="L195" s="61">
        <v>0.13103081102792483</v>
      </c>
      <c r="M195" s="61">
        <v>0.13341363466358863</v>
      </c>
      <c r="O195" s="163"/>
      <c r="P195" s="61"/>
    </row>
    <row r="196" spans="1:16" ht="17.45" customHeight="1" x14ac:dyDescent="0.2">
      <c r="A196" s="99" t="s">
        <v>42</v>
      </c>
      <c r="B196" s="62">
        <v>0.1229719632523229</v>
      </c>
      <c r="C196" s="62">
        <v>0.11852038845213263</v>
      </c>
      <c r="D196" s="62">
        <v>0.11374218868632908</v>
      </c>
      <c r="E196" s="62">
        <v>0.11647745816138311</v>
      </c>
      <c r="F196" s="62">
        <v>0.20374359160113761</v>
      </c>
      <c r="G196" s="62">
        <v>0.18893604303668365</v>
      </c>
      <c r="H196" s="62">
        <v>0.18228645532253379</v>
      </c>
      <c r="I196" s="62">
        <v>0.19342616555409342</v>
      </c>
      <c r="J196" s="62">
        <v>0.19699798969050653</v>
      </c>
      <c r="K196" s="62">
        <v>0.20193406671803249</v>
      </c>
      <c r="L196" s="61">
        <v>0.20352811197951634</v>
      </c>
      <c r="M196" s="61">
        <v>0.20961431357732552</v>
      </c>
      <c r="O196" s="163"/>
      <c r="P196" s="61"/>
    </row>
    <row r="197" spans="1:16" ht="17.45" customHeight="1" x14ac:dyDescent="0.2">
      <c r="A197" s="99" t="s">
        <v>43</v>
      </c>
      <c r="B197" s="62">
        <v>0.11092876448322875</v>
      </c>
      <c r="C197" s="62">
        <v>0.1089895209572833</v>
      </c>
      <c r="D197" s="62">
        <v>0.11227062226079941</v>
      </c>
      <c r="E197" s="62">
        <v>0.11267319204045531</v>
      </c>
      <c r="F197" s="62">
        <v>0.11610904177480728</v>
      </c>
      <c r="G197" s="62">
        <v>0.11793708200041227</v>
      </c>
      <c r="H197" s="62">
        <v>0.11536124846502023</v>
      </c>
      <c r="I197" s="62">
        <v>0.12497572927631671</v>
      </c>
      <c r="J197" s="62">
        <v>0.12091658015403565</v>
      </c>
      <c r="K197" s="62">
        <v>0.11813296921044812</v>
      </c>
      <c r="L197" s="61">
        <v>0.11312848171707639</v>
      </c>
      <c r="M197" s="61">
        <v>0.11722954133449429</v>
      </c>
      <c r="O197" s="163"/>
      <c r="P197" s="61"/>
    </row>
    <row r="198" spans="1:16" ht="17.45" customHeight="1" x14ac:dyDescent="0.25">
      <c r="A198" s="102"/>
      <c r="B198" s="47"/>
      <c r="C198" s="47"/>
      <c r="D198" s="47"/>
      <c r="E198" s="47"/>
      <c r="F198" s="47"/>
      <c r="G198" s="47"/>
      <c r="H198" s="47"/>
      <c r="I198" s="47"/>
      <c r="J198" s="47"/>
      <c r="K198" s="47"/>
      <c r="L198" s="47"/>
      <c r="M198" s="47"/>
    </row>
    <row r="199" spans="1:16" ht="17.45" customHeight="1" x14ac:dyDescent="0.2">
      <c r="A199" s="168" t="s">
        <v>207</v>
      </c>
      <c r="B199" s="167" t="str">
        <f t="shared" ref="B199:M199" si="39">+B99</f>
        <v>4Q22</v>
      </c>
      <c r="C199" s="167" t="str">
        <f t="shared" si="39"/>
        <v>1Q23</v>
      </c>
      <c r="D199" s="167" t="str">
        <f t="shared" si="39"/>
        <v>2Q23</v>
      </c>
      <c r="E199" s="167" t="str">
        <f t="shared" si="39"/>
        <v>3Q23</v>
      </c>
      <c r="F199" s="167" t="str">
        <f t="shared" si="39"/>
        <v>4Q23</v>
      </c>
      <c r="G199" s="167" t="str">
        <f t="shared" si="39"/>
        <v>1Q24</v>
      </c>
      <c r="H199" s="167" t="str">
        <f t="shared" si="39"/>
        <v>2Q24</v>
      </c>
      <c r="I199" s="167" t="str">
        <f t="shared" si="39"/>
        <v>3Q24</v>
      </c>
      <c r="J199" s="167" t="str">
        <f t="shared" si="39"/>
        <v>4Q24</v>
      </c>
      <c r="K199" s="167" t="str">
        <f t="shared" si="39"/>
        <v>1Q25</v>
      </c>
      <c r="L199" s="167" t="str">
        <f t="shared" si="39"/>
        <v>2Q25</v>
      </c>
      <c r="M199" s="167" t="str">
        <f t="shared" si="39"/>
        <v>3Q25</v>
      </c>
    </row>
    <row r="200" spans="1:16" ht="17.45" customHeight="1" x14ac:dyDescent="0.2">
      <c r="A200" s="168"/>
      <c r="B200" s="167"/>
      <c r="C200" s="167"/>
      <c r="D200" s="167"/>
      <c r="E200" s="167"/>
      <c r="F200" s="167"/>
      <c r="G200" s="167"/>
      <c r="H200" s="167"/>
      <c r="I200" s="167"/>
      <c r="J200" s="167"/>
      <c r="K200" s="167"/>
      <c r="L200" s="167"/>
      <c r="M200" s="167"/>
    </row>
    <row r="201" spans="1:16" ht="17.45" customHeight="1" x14ac:dyDescent="0.2">
      <c r="A201" s="100" t="s">
        <v>189</v>
      </c>
      <c r="B201" s="103"/>
      <c r="C201" s="103"/>
      <c r="D201" s="103"/>
      <c r="E201" s="103"/>
      <c r="F201" s="103"/>
      <c r="G201" s="103"/>
      <c r="H201" s="103"/>
      <c r="I201" s="103"/>
      <c r="J201" s="103"/>
      <c r="K201" s="103"/>
      <c r="L201" s="103"/>
      <c r="M201" s="103"/>
      <c r="P201" s="103"/>
    </row>
    <row r="202" spans="1:16" ht="17.45" customHeight="1" x14ac:dyDescent="0.2">
      <c r="A202" s="104" t="s">
        <v>190</v>
      </c>
      <c r="B202" s="103"/>
      <c r="C202" s="103">
        <f t="shared" ref="C202:M202" si="40">+((C271+(C279*(AVERAGE(B259:C259)/AVERAGE(B257:C257))))*4)/AVERAGE(B259:C259)</f>
        <v>4.3292576539654862E-2</v>
      </c>
      <c r="D202" s="103">
        <f t="shared" si="40"/>
        <v>4.9214418958966312E-2</v>
      </c>
      <c r="E202" s="103">
        <f t="shared" si="40"/>
        <v>4.8462395306051509E-2</v>
      </c>
      <c r="F202" s="103">
        <f t="shared" si="40"/>
        <v>4.8633374040527567E-2</v>
      </c>
      <c r="G202" s="103">
        <f t="shared" si="40"/>
        <v>4.7004078382425353E-2</v>
      </c>
      <c r="H202" s="103">
        <f t="shared" si="40"/>
        <v>4.4133964307333517E-2</v>
      </c>
      <c r="I202" s="103">
        <f t="shared" si="40"/>
        <v>4.1139809300325715E-2</v>
      </c>
      <c r="J202" s="103">
        <f t="shared" si="40"/>
        <v>3.9958127649042441E-2</v>
      </c>
      <c r="K202" s="103">
        <f t="shared" si="40"/>
        <v>3.8658471482786456E-2</v>
      </c>
      <c r="L202" s="103">
        <f t="shared" si="40"/>
        <v>3.9282906214224131E-2</v>
      </c>
      <c r="M202" s="103">
        <f t="shared" si="40"/>
        <v>3.7246199681092267E-2</v>
      </c>
      <c r="O202" s="163"/>
      <c r="P202" s="103"/>
    </row>
    <row r="203" spans="1:16" ht="17.45" customHeight="1" x14ac:dyDescent="0.2">
      <c r="A203" s="104" t="s">
        <v>191</v>
      </c>
      <c r="B203" s="103"/>
      <c r="C203" s="103">
        <f t="shared" ref="C203:M203" si="41">+(((C272+C273)+(C279*((AVERAGE(B260:C260)+AVERAGE(B261:C261))/AVERAGE(B257:C257))))*4)/(AVERAGE(B260:C260)+AVERAGE(B261:C261))</f>
        <v>4.6107675149366915E-2</v>
      </c>
      <c r="D203" s="103">
        <f t="shared" si="41"/>
        <v>4.819447199444727E-2</v>
      </c>
      <c r="E203" s="103">
        <f t="shared" si="41"/>
        <v>5.066462166983153E-2</v>
      </c>
      <c r="F203" s="103">
        <f t="shared" si="41"/>
        <v>5.1239792837278912E-2</v>
      </c>
      <c r="G203" s="103">
        <f t="shared" si="41"/>
        <v>5.5325422606482613E-2</v>
      </c>
      <c r="H203" s="103">
        <f t="shared" si="41"/>
        <v>5.6771120170581536E-2</v>
      </c>
      <c r="I203" s="103">
        <f t="shared" si="41"/>
        <v>5.9677428788260864E-2</v>
      </c>
      <c r="J203" s="103">
        <f t="shared" si="41"/>
        <v>6.2988624164831988E-2</v>
      </c>
      <c r="K203" s="103">
        <f t="shared" si="41"/>
        <v>6.4242154010866054E-2</v>
      </c>
      <c r="L203" s="103">
        <f t="shared" si="41"/>
        <v>6.5233737554305699E-2</v>
      </c>
      <c r="M203" s="103">
        <f t="shared" si="41"/>
        <v>6.4047797513467813E-2</v>
      </c>
      <c r="O203" s="163"/>
      <c r="P203" s="103"/>
    </row>
    <row r="204" spans="1:16" ht="17.45" customHeight="1" x14ac:dyDescent="0.2">
      <c r="A204" s="105" t="s">
        <v>192</v>
      </c>
      <c r="B204" s="103"/>
      <c r="C204" s="103">
        <f t="shared" ref="C204:M204" si="42">+((C270+(C279*(AVERAGE(B258:C258)/AVERAGE(B257:C257))))*4)/AVERAGE(B258:C258)</f>
        <v>4.4674162132812743E-2</v>
      </c>
      <c r="D204" s="103">
        <f t="shared" si="42"/>
        <v>4.8968553651628402E-2</v>
      </c>
      <c r="E204" s="103">
        <f t="shared" si="42"/>
        <v>4.9574447406311728E-2</v>
      </c>
      <c r="F204" s="103">
        <f t="shared" si="42"/>
        <v>4.9917162862508538E-2</v>
      </c>
      <c r="G204" s="103">
        <f t="shared" si="42"/>
        <v>5.0696858051629205E-2</v>
      </c>
      <c r="H204" s="103">
        <f t="shared" si="42"/>
        <v>4.9561990364589435E-2</v>
      </c>
      <c r="I204" s="103">
        <f t="shared" si="42"/>
        <v>4.8971016340738971E-2</v>
      </c>
      <c r="J204" s="103">
        <f t="shared" si="42"/>
        <v>4.9589612878934583E-2</v>
      </c>
      <c r="K204" s="103">
        <f t="shared" si="42"/>
        <v>4.9479282348335228E-2</v>
      </c>
      <c r="L204" s="103">
        <f t="shared" si="42"/>
        <v>5.040443030642143E-2</v>
      </c>
      <c r="M204" s="103">
        <f t="shared" si="42"/>
        <v>4.876972251682641E-2</v>
      </c>
      <c r="O204" s="163"/>
      <c r="P204" s="103"/>
    </row>
    <row r="205" spans="1:16" ht="17.45" customHeight="1" x14ac:dyDescent="0.2">
      <c r="A205" s="105" t="s">
        <v>193</v>
      </c>
      <c r="B205" s="103"/>
      <c r="C205" s="103">
        <f t="shared" ref="C205:M205" si="43">+(((C275+C276)+(C279*((AVERAGE(B263:C263)+AVERAGE(B264:C264))/AVERAGE(B257:C257))))*4)/(AVERAGE(B263:C263)+AVERAGE(B264:C264))</f>
        <v>3.2823382243916566E-2</v>
      </c>
      <c r="D205" s="103">
        <f t="shared" si="43"/>
        <v>8.0585777819199272E-3</v>
      </c>
      <c r="E205" s="103">
        <f t="shared" si="43"/>
        <v>-1.755258539913333E-2</v>
      </c>
      <c r="F205" s="103">
        <f t="shared" si="43"/>
        <v>1.4944970526337031E-2</v>
      </c>
      <c r="G205" s="103">
        <f t="shared" si="43"/>
        <v>-5.9281855567623165E-4</v>
      </c>
      <c r="H205" s="103">
        <f t="shared" si="43"/>
        <v>8.0082983867643953E-3</v>
      </c>
      <c r="I205" s="103">
        <f t="shared" si="43"/>
        <v>3.1863299383072995E-2</v>
      </c>
      <c r="J205" s="103">
        <f t="shared" si="43"/>
        <v>-2.0558165380109263E-2</v>
      </c>
      <c r="K205" s="103">
        <f t="shared" si="43"/>
        <v>9.7579488817080059E-3</v>
      </c>
      <c r="L205" s="103">
        <f t="shared" si="43"/>
        <v>2.654295451811383E-2</v>
      </c>
      <c r="M205" s="103">
        <f t="shared" si="43"/>
        <v>4.219982917625948E-2</v>
      </c>
      <c r="O205" s="163"/>
      <c r="P205" s="103"/>
    </row>
    <row r="206" spans="1:16" ht="17.45" customHeight="1" x14ac:dyDescent="0.2">
      <c r="A206" s="99" t="s">
        <v>47</v>
      </c>
      <c r="B206" s="103"/>
      <c r="C206" s="103">
        <f t="shared" ref="C206:M206" si="44">+((C269+C279)*4)/AVERAGE(B257:C257)</f>
        <v>4.2749274030280053E-2</v>
      </c>
      <c r="D206" s="103">
        <f t="shared" si="44"/>
        <v>4.259977702898244E-2</v>
      </c>
      <c r="E206" s="103">
        <f t="shared" si="44"/>
        <v>3.9114446375103994E-2</v>
      </c>
      <c r="F206" s="103">
        <f t="shared" si="44"/>
        <v>4.4377217363882726E-2</v>
      </c>
      <c r="G206" s="103">
        <f t="shared" si="44"/>
        <v>4.223113100442008E-2</v>
      </c>
      <c r="H206" s="103">
        <f t="shared" si="44"/>
        <v>4.2501690657364699E-2</v>
      </c>
      <c r="I206" s="103">
        <f t="shared" si="44"/>
        <v>4.5966228821350597E-2</v>
      </c>
      <c r="J206" s="103">
        <f t="shared" si="44"/>
        <v>3.668809801430184E-2</v>
      </c>
      <c r="K206" s="103">
        <f t="shared" si="44"/>
        <v>4.1958037115356256E-2</v>
      </c>
      <c r="L206" s="103">
        <f t="shared" si="44"/>
        <v>4.5723401651708788E-2</v>
      </c>
      <c r="M206" s="103">
        <f t="shared" si="44"/>
        <v>4.7416769653496275E-2</v>
      </c>
      <c r="O206" s="163"/>
      <c r="P206" s="103"/>
    </row>
    <row r="207" spans="1:16" ht="17.45" customHeight="1" x14ac:dyDescent="0.2">
      <c r="A207" s="100" t="s">
        <v>194</v>
      </c>
      <c r="B207" s="103"/>
      <c r="C207" s="103"/>
      <c r="D207" s="103"/>
      <c r="E207" s="103"/>
      <c r="F207" s="103"/>
      <c r="G207" s="103"/>
      <c r="H207" s="103"/>
      <c r="I207" s="103"/>
      <c r="J207" s="103"/>
      <c r="K207" s="103"/>
      <c r="L207" s="103"/>
      <c r="M207" s="103"/>
      <c r="P207" s="103"/>
    </row>
    <row r="208" spans="1:16" ht="17.45" customHeight="1" x14ac:dyDescent="0.2">
      <c r="A208" s="105" t="s">
        <v>45</v>
      </c>
      <c r="B208" s="106"/>
      <c r="C208" s="106">
        <f t="shared" ref="C208:M208" si="45">+(((C102-C107-((C246/C245)*C122)))/C246)*4</f>
        <v>3.1269001629815198E-2</v>
      </c>
      <c r="D208" s="106">
        <f t="shared" si="45"/>
        <v>3.5330422801958916E-2</v>
      </c>
      <c r="E208" s="106">
        <f t="shared" si="45"/>
        <v>3.696530283170732E-2</v>
      </c>
      <c r="F208" s="106">
        <f t="shared" si="45"/>
        <v>3.5654677349326883E-2</v>
      </c>
      <c r="G208" s="106">
        <f t="shared" si="45"/>
        <v>3.7072170021062126E-2</v>
      </c>
      <c r="H208" s="106">
        <f t="shared" si="45"/>
        <v>3.7049863146889253E-2</v>
      </c>
      <c r="I208" s="106">
        <f t="shared" si="45"/>
        <v>3.5673136639872156E-2</v>
      </c>
      <c r="J208" s="106">
        <f t="shared" si="45"/>
        <v>3.7684274689567539E-2</v>
      </c>
      <c r="K208" s="106">
        <f t="shared" si="45"/>
        <v>3.8169579289178183E-2</v>
      </c>
      <c r="L208" s="106">
        <f t="shared" si="45"/>
        <v>3.8234555158755908E-2</v>
      </c>
      <c r="M208" s="106">
        <f t="shared" si="45"/>
        <v>3.6719071273445335E-2</v>
      </c>
      <c r="O208" s="163"/>
      <c r="P208" s="106"/>
    </row>
    <row r="209" spans="1:16" ht="17.45" customHeight="1" x14ac:dyDescent="0.2">
      <c r="A209" s="105" t="s">
        <v>46</v>
      </c>
      <c r="B209" s="103"/>
      <c r="C209" s="103">
        <f t="shared" ref="C209:M209" si="46">+(((C107+C108-(((C247+C248)/C245)*C122)))/(C247+C248))*4</f>
        <v>1.2525689836226423E-2</v>
      </c>
      <c r="D209" s="103">
        <f t="shared" si="46"/>
        <v>-6.2215037421748352E-3</v>
      </c>
      <c r="E209" s="103">
        <f t="shared" si="46"/>
        <v>-9.4009148730042069E-3</v>
      </c>
      <c r="F209" s="103">
        <f t="shared" si="46"/>
        <v>-1.5119988583187522E-2</v>
      </c>
      <c r="G209" s="103">
        <f t="shared" si="46"/>
        <v>-6.3407899836228502E-3</v>
      </c>
      <c r="H209" s="103">
        <f t="shared" si="46"/>
        <v>1.6809615463204513E-2</v>
      </c>
      <c r="I209" s="103">
        <f t="shared" si="46"/>
        <v>-6.6977514817062531E-3</v>
      </c>
      <c r="J209" s="103">
        <f t="shared" si="46"/>
        <v>1.5377385589146111E-2</v>
      </c>
      <c r="K209" s="103">
        <f t="shared" si="46"/>
        <v>3.1257491343535926E-3</v>
      </c>
      <c r="L209" s="103">
        <f t="shared" si="46"/>
        <v>1.1927467341524523E-2</v>
      </c>
      <c r="M209" s="103">
        <f t="shared" si="46"/>
        <v>2.2752371385280838E-3</v>
      </c>
      <c r="O209" s="163"/>
      <c r="P209" s="103"/>
    </row>
    <row r="210" spans="1:16" ht="17.45" customHeight="1" x14ac:dyDescent="0.2">
      <c r="A210" s="100" t="s">
        <v>44</v>
      </c>
      <c r="B210" s="107"/>
      <c r="C210" s="107">
        <f t="shared" ref="C210:M210" si="47">+C123/SUM(SUM(AVERAGE(B28:C28),AVERAGE(B30:C30),AVERAGE(B31:C31),AVERAGE(B32:C32)),SUM(AVERAGE(B19:C19),AVERAGE(B22:C22)),AVERAGE(B29:C29))*4</f>
        <v>2.815372213462734E-2</v>
      </c>
      <c r="D210" s="107">
        <f t="shared" si="47"/>
        <v>2.8727681025716968E-2</v>
      </c>
      <c r="E210" s="107">
        <f t="shared" si="47"/>
        <v>2.9669447549168497E-2</v>
      </c>
      <c r="F210" s="107">
        <f t="shared" si="47"/>
        <v>2.7790897933578546E-2</v>
      </c>
      <c r="G210" s="107">
        <f t="shared" si="47"/>
        <v>3.0295390494912946E-2</v>
      </c>
      <c r="H210" s="107">
        <f t="shared" si="47"/>
        <v>3.3808195851556783E-2</v>
      </c>
      <c r="I210" s="107">
        <f t="shared" si="47"/>
        <v>2.8975967927434339E-2</v>
      </c>
      <c r="J210" s="107">
        <f t="shared" si="47"/>
        <v>3.4157530426545388E-2</v>
      </c>
      <c r="K210" s="107">
        <f t="shared" si="47"/>
        <v>3.2437797898025471E-2</v>
      </c>
      <c r="L210" s="108">
        <f t="shared" si="47"/>
        <v>3.3858526002267401E-2</v>
      </c>
      <c r="M210" s="107">
        <f t="shared" si="47"/>
        <v>3.0899074759263102E-2</v>
      </c>
      <c r="O210" s="163"/>
      <c r="P210" s="107"/>
    </row>
    <row r="211" spans="1:16" ht="17.45" customHeight="1" x14ac:dyDescent="0.2">
      <c r="A211" s="104" t="s">
        <v>190</v>
      </c>
      <c r="B211" s="103"/>
      <c r="C211" s="103">
        <f t="shared" ref="C211:M211" si="48">+(C103-(C122*(AVERAGE(B28:C28)/C251)))*4/(AVERAGE(B28:C28))</f>
        <v>3.3664206427357284E-2</v>
      </c>
      <c r="D211" s="103">
        <f t="shared" si="48"/>
        <v>3.9760900899458544E-2</v>
      </c>
      <c r="E211" s="103">
        <f t="shared" si="48"/>
        <v>3.9827613266729539E-2</v>
      </c>
      <c r="F211" s="103">
        <f t="shared" si="48"/>
        <v>4.0122412892472439E-2</v>
      </c>
      <c r="G211" s="103">
        <f t="shared" si="48"/>
        <v>3.8706003852245693E-2</v>
      </c>
      <c r="H211" s="103">
        <f t="shared" si="48"/>
        <v>3.6955351102661446E-2</v>
      </c>
      <c r="I211" s="103">
        <f t="shared" si="48"/>
        <v>3.4133944298031009E-2</v>
      </c>
      <c r="J211" s="103">
        <f t="shared" si="48"/>
        <v>3.4966251683863553E-2</v>
      </c>
      <c r="K211" s="103">
        <f t="shared" si="48"/>
        <v>3.3601033487158954E-2</v>
      </c>
      <c r="L211" s="103">
        <f t="shared" si="48"/>
        <v>3.3519922836486776E-2</v>
      </c>
      <c r="M211" s="103">
        <f t="shared" si="48"/>
        <v>3.2809091851601267E-2</v>
      </c>
      <c r="O211" s="163"/>
      <c r="P211" s="103"/>
    </row>
    <row r="212" spans="1:16" ht="17.45" customHeight="1" x14ac:dyDescent="0.2">
      <c r="A212" s="104" t="s">
        <v>191</v>
      </c>
      <c r="B212" s="103"/>
      <c r="C212" s="103">
        <f t="shared" ref="C212:M212" si="49">+((C106+C104)-(C122*((AVERAGE(B31:C31)+AVERAGE(B30:C30))/C251)))*4/((AVERAGE(B31:C31)+AVERAGE(B30:C30)))</f>
        <v>3.8457831221890088E-2</v>
      </c>
      <c r="D212" s="103">
        <f t="shared" si="49"/>
        <v>4.084524360431957E-2</v>
      </c>
      <c r="E212" s="103">
        <f t="shared" si="49"/>
        <v>4.4564211376501121E-2</v>
      </c>
      <c r="F212" s="103">
        <f t="shared" si="49"/>
        <v>4.2490229321342304E-2</v>
      </c>
      <c r="G212" s="103">
        <f t="shared" si="49"/>
        <v>4.82262168359971E-2</v>
      </c>
      <c r="H212" s="103">
        <f t="shared" si="49"/>
        <v>5.043175666368574E-2</v>
      </c>
      <c r="I212" s="103">
        <f t="shared" si="49"/>
        <v>5.2728710471083275E-2</v>
      </c>
      <c r="J212" s="103">
        <f t="shared" si="49"/>
        <v>5.6409252902895904E-2</v>
      </c>
      <c r="K212" s="103">
        <f t="shared" si="49"/>
        <v>5.8312848819204566E-2</v>
      </c>
      <c r="L212" s="103">
        <f t="shared" si="49"/>
        <v>5.9589836420133831E-2</v>
      </c>
      <c r="M212" s="103">
        <f t="shared" si="49"/>
        <v>5.9053688506999914E-2</v>
      </c>
      <c r="O212" s="163"/>
      <c r="P212" s="103"/>
    </row>
    <row r="213" spans="1:16" ht="17.45" customHeight="1" x14ac:dyDescent="0.2">
      <c r="A213" s="105" t="s">
        <v>192</v>
      </c>
      <c r="B213" s="106"/>
      <c r="C213" s="106">
        <f t="shared" ref="C213:M213" si="50">+(((C102-C107-((C252/C251)*C122)))/C252)*4</f>
        <v>3.5885827188860207E-2</v>
      </c>
      <c r="D213" s="106">
        <f t="shared" si="50"/>
        <v>4.0401023635526202E-2</v>
      </c>
      <c r="E213" s="106">
        <f t="shared" si="50"/>
        <v>4.2015737794614164E-2</v>
      </c>
      <c r="F213" s="106">
        <f t="shared" si="50"/>
        <v>4.1309018712937878E-2</v>
      </c>
      <c r="G213" s="106">
        <f t="shared" si="50"/>
        <v>4.2922912110673686E-2</v>
      </c>
      <c r="H213" s="106">
        <f t="shared" si="50"/>
        <v>4.2765022984569252E-2</v>
      </c>
      <c r="I213" s="106">
        <f t="shared" si="50"/>
        <v>4.2036196933128149E-2</v>
      </c>
      <c r="J213" s="106">
        <f t="shared" si="50"/>
        <v>4.3985907404235546E-2</v>
      </c>
      <c r="K213" s="106">
        <f t="shared" si="50"/>
        <v>4.411332318877384E-2</v>
      </c>
      <c r="L213" s="106">
        <f t="shared" si="50"/>
        <v>4.4764682816010752E-2</v>
      </c>
      <c r="M213" s="106">
        <f t="shared" si="50"/>
        <v>4.4175744665700914E-2</v>
      </c>
      <c r="O213" s="163"/>
      <c r="P213" s="106"/>
    </row>
    <row r="214" spans="1:16" ht="17.45" customHeight="1" x14ac:dyDescent="0.2">
      <c r="A214" s="105" t="s">
        <v>193</v>
      </c>
      <c r="B214" s="103"/>
      <c r="C214" s="103">
        <f t="shared" ref="C214:M214" si="51">+(((C107+C108+C143-(((C253+C254)/C251)*C122)))/(C253+C254))*4</f>
        <v>4.1743794698464419E-2</v>
      </c>
      <c r="D214" s="103">
        <f t="shared" si="51"/>
        <v>8.9687296789721285E-3</v>
      </c>
      <c r="E214" s="103">
        <f t="shared" si="51"/>
        <v>-2.9824052519222845E-2</v>
      </c>
      <c r="F214" s="103">
        <f t="shared" si="51"/>
        <v>2.7298032045289109E-2</v>
      </c>
      <c r="G214" s="103">
        <f t="shared" si="51"/>
        <v>-2.2578800349823481E-3</v>
      </c>
      <c r="H214" s="103">
        <f t="shared" si="51"/>
        <v>2.0605256046788219E-3</v>
      </c>
      <c r="I214" s="103">
        <f t="shared" si="51"/>
        <v>2.7568810445392982E-2</v>
      </c>
      <c r="J214" s="103">
        <f t="shared" si="51"/>
        <v>-2.6086738613008007E-2</v>
      </c>
      <c r="K214" s="103">
        <f t="shared" si="51"/>
        <v>3.112362154496659E-3</v>
      </c>
      <c r="L214" s="103">
        <f t="shared" si="51"/>
        <v>2.4364838128065943E-2</v>
      </c>
      <c r="M214" s="103">
        <f t="shared" si="51"/>
        <v>4.127124476765795E-2</v>
      </c>
      <c r="O214" s="163"/>
      <c r="P214" s="103"/>
    </row>
    <row r="215" spans="1:16" ht="17.45" customHeight="1" x14ac:dyDescent="0.2">
      <c r="A215" s="100" t="s">
        <v>47</v>
      </c>
      <c r="B215" s="107"/>
      <c r="C215" s="107">
        <f t="shared" ref="C215:M215" si="52">+SUM(C123,C143)/SUM(SUM(AVERAGE(B28:C28),AVERAGE(B30:C30),AVERAGE(B31:C31),AVERAGE(B32:C32)),SUM(SUM(AVERAGE(B19:C19),AVERAGE(B22:C22)),SUM(AVERAGE(B14:C14),AVERAGE(B15:C15))),AVERAGE(B29:C29))*4</f>
        <v>3.7086914159169884E-2</v>
      </c>
      <c r="D215" s="107">
        <f t="shared" si="52"/>
        <v>3.4088779993787045E-2</v>
      </c>
      <c r="E215" s="107">
        <f t="shared" si="52"/>
        <v>2.776183957131249E-2</v>
      </c>
      <c r="F215" s="107">
        <f t="shared" si="52"/>
        <v>3.8513561772985073E-2</v>
      </c>
      <c r="G215" s="107">
        <f t="shared" si="52"/>
        <v>3.3643388696620376E-2</v>
      </c>
      <c r="H215" s="107">
        <f t="shared" si="52"/>
        <v>3.4158102245674962E-2</v>
      </c>
      <c r="I215" s="107">
        <f t="shared" si="52"/>
        <v>3.889279368319646E-2</v>
      </c>
      <c r="J215" s="107">
        <f t="shared" si="52"/>
        <v>2.8409822461862931E-2</v>
      </c>
      <c r="K215" s="107">
        <f t="shared" si="52"/>
        <v>3.4804810819972637E-2</v>
      </c>
      <c r="L215" s="108">
        <f t="shared" si="52"/>
        <v>3.9959783931258534E-2</v>
      </c>
      <c r="M215" s="108">
        <f t="shared" si="52"/>
        <v>4.3460118347253995E-2</v>
      </c>
      <c r="O215" s="163"/>
      <c r="P215" s="108"/>
    </row>
    <row r="216" spans="1:16" ht="17.45" customHeight="1" x14ac:dyDescent="0.2">
      <c r="A216" s="64" t="s">
        <v>48</v>
      </c>
      <c r="B216" s="61"/>
      <c r="C216" s="61">
        <f t="shared" ref="C216:M216" si="53">+C164/SUM(C123,C139,C145,C146,C155,C141)</f>
        <v>0.46744733152627904</v>
      </c>
      <c r="D216" s="61">
        <f t="shared" si="53"/>
        <v>0.537253595561618</v>
      </c>
      <c r="E216" s="61">
        <f t="shared" si="53"/>
        <v>0.54847343638591972</v>
      </c>
      <c r="F216" s="61">
        <f t="shared" si="53"/>
        <v>0.53992624091624275</v>
      </c>
      <c r="G216" s="61">
        <f t="shared" si="53"/>
        <v>0.50430638590042787</v>
      </c>
      <c r="H216" s="61">
        <f t="shared" si="53"/>
        <v>0.54705028178590698</v>
      </c>
      <c r="I216" s="61">
        <f t="shared" si="53"/>
        <v>0.5067725200753932</v>
      </c>
      <c r="J216" s="61">
        <f t="shared" si="53"/>
        <v>0.61260484897652567</v>
      </c>
      <c r="K216" s="61">
        <f t="shared" si="53"/>
        <v>0.50802442314952823</v>
      </c>
      <c r="L216" s="61">
        <f t="shared" si="53"/>
        <v>0.51977893891626648</v>
      </c>
      <c r="M216" s="61">
        <f t="shared" si="53"/>
        <v>0.50735025126891142</v>
      </c>
      <c r="O216" s="163"/>
      <c r="P216" s="61"/>
    </row>
    <row r="217" spans="1:16" ht="17.45" customHeight="1" x14ac:dyDescent="0.2">
      <c r="A217" s="64" t="s">
        <v>49</v>
      </c>
      <c r="B217" s="61"/>
      <c r="C217" s="61">
        <f t="shared" ref="C217:M217" si="54">+C164/AVERAGE(B60:C60)*4</f>
        <v>2.7951121455667659E-2</v>
      </c>
      <c r="D217" s="61">
        <f t="shared" si="54"/>
        <v>2.7998374718794634E-2</v>
      </c>
      <c r="E217" s="61">
        <f t="shared" si="54"/>
        <v>2.6854030439381501E-2</v>
      </c>
      <c r="F217" s="61">
        <f t="shared" si="54"/>
        <v>2.9030606714635844E-2</v>
      </c>
      <c r="G217" s="61">
        <f t="shared" si="54"/>
        <v>2.7557545681916013E-2</v>
      </c>
      <c r="H217" s="61">
        <f t="shared" si="54"/>
        <v>2.7129692229340984E-2</v>
      </c>
      <c r="I217" s="61">
        <f t="shared" si="54"/>
        <v>2.5922386224919335E-2</v>
      </c>
      <c r="J217" s="61">
        <f t="shared" si="54"/>
        <v>2.9335368173904391E-2</v>
      </c>
      <c r="K217" s="61">
        <f t="shared" si="54"/>
        <v>2.7420299578238029E-2</v>
      </c>
      <c r="L217" s="61">
        <f t="shared" si="54"/>
        <v>2.7758662828822257E-2</v>
      </c>
      <c r="M217" s="61">
        <f t="shared" si="54"/>
        <v>2.6812204771336404E-2</v>
      </c>
      <c r="O217" s="163"/>
      <c r="P217" s="61"/>
    </row>
    <row r="218" spans="1:16" ht="17.45" customHeight="1" x14ac:dyDescent="0.2">
      <c r="A218" s="64" t="s">
        <v>50</v>
      </c>
      <c r="B218" s="62"/>
      <c r="C218" s="62">
        <f t="shared" ref="C218:M218" si="55">+C139/SUM(C123,C139,C145,C146,C149,C150,C151,C152,C153,C141,C154)</f>
        <v>0.18956678678578459</v>
      </c>
      <c r="D218" s="62">
        <f t="shared" si="55"/>
        <v>0.22730226315465821</v>
      </c>
      <c r="E218" s="62">
        <f t="shared" si="55"/>
        <v>0.23529988507435576</v>
      </c>
      <c r="F218" s="62">
        <f t="shared" si="55"/>
        <v>0.19020388078962486</v>
      </c>
      <c r="G218" s="62">
        <f t="shared" si="55"/>
        <v>0.21482666318090729</v>
      </c>
      <c r="H218" s="62">
        <f t="shared" si="55"/>
        <v>0.23300906553115483</v>
      </c>
      <c r="I218" s="62">
        <f t="shared" si="55"/>
        <v>0.21642101347279083</v>
      </c>
      <c r="J218" s="62">
        <f t="shared" si="55"/>
        <v>0.23420500589069437</v>
      </c>
      <c r="K218" s="62">
        <f t="shared" si="55"/>
        <v>0.20291968089086396</v>
      </c>
      <c r="L218" s="62">
        <f t="shared" si="55"/>
        <v>0.20481551321954736</v>
      </c>
      <c r="M218" s="62">
        <f t="shared" si="55"/>
        <v>0.21898548434778331</v>
      </c>
      <c r="O218" s="163"/>
      <c r="P218" s="62"/>
    </row>
    <row r="219" spans="1:16" ht="17.45" customHeight="1" x14ac:dyDescent="0.2">
      <c r="A219" s="64" t="s">
        <v>51</v>
      </c>
      <c r="B219" s="61"/>
      <c r="C219" s="61">
        <f t="shared" ref="C219:M219" si="56">+C167/(C166-C152)</f>
        <v>0.39006156725290814</v>
      </c>
      <c r="D219" s="61">
        <f t="shared" si="56"/>
        <v>0.49421072927217996</v>
      </c>
      <c r="E219" s="61">
        <f t="shared" si="56"/>
        <v>0.46198826392883796</v>
      </c>
      <c r="F219" s="61">
        <f t="shared" si="56"/>
        <v>0.47040045926681406</v>
      </c>
      <c r="G219" s="61">
        <f t="shared" si="56"/>
        <v>0.47678560075904525</v>
      </c>
      <c r="H219" s="61">
        <f t="shared" si="56"/>
        <v>0.47190894985135229</v>
      </c>
      <c r="I219" s="61">
        <f t="shared" si="56"/>
        <v>0.35337879551452045</v>
      </c>
      <c r="J219" s="61">
        <f t="shared" si="56"/>
        <v>0.12606640063848482</v>
      </c>
      <c r="K219" s="61">
        <f t="shared" si="56"/>
        <v>0.39747008276633394</v>
      </c>
      <c r="L219" s="61">
        <f t="shared" si="56"/>
        <v>0.32756121571590419</v>
      </c>
      <c r="M219" s="61">
        <f t="shared" si="56"/>
        <v>0.30693559990112212</v>
      </c>
      <c r="O219" s="163"/>
      <c r="P219" s="61"/>
    </row>
    <row r="220" spans="1:16" ht="17.45" customHeight="1" x14ac:dyDescent="0.2">
      <c r="A220" s="64" t="s">
        <v>52</v>
      </c>
      <c r="B220" s="61"/>
      <c r="C220" s="61">
        <f t="shared" ref="C220:M220" si="57">+C174/C172</f>
        <v>0.59409082843826444</v>
      </c>
      <c r="D220" s="61">
        <f t="shared" si="57"/>
        <v>0.63913693990089493</v>
      </c>
      <c r="E220" s="61">
        <f t="shared" si="57"/>
        <v>0.78447455001317457</v>
      </c>
      <c r="F220" s="61">
        <f t="shared" si="57"/>
        <v>0.77509454045565696</v>
      </c>
      <c r="G220" s="61">
        <f t="shared" si="57"/>
        <v>0.75959711209725034</v>
      </c>
      <c r="H220" s="61">
        <f t="shared" si="57"/>
        <v>0.54515495953146387</v>
      </c>
      <c r="I220" s="61">
        <f t="shared" si="57"/>
        <v>0.42958125122512453</v>
      </c>
      <c r="J220" s="61">
        <f t="shared" si="57"/>
        <v>0.47937884181779616</v>
      </c>
      <c r="K220" s="61">
        <f t="shared" si="57"/>
        <v>0.54881699750342905</v>
      </c>
      <c r="L220" s="61">
        <f t="shared" si="57"/>
        <v>0.43991995327972244</v>
      </c>
      <c r="M220" s="61">
        <f t="shared" si="57"/>
        <v>0.41564712879248394</v>
      </c>
      <c r="O220" s="163"/>
      <c r="P220" s="61"/>
    </row>
    <row r="221" spans="1:16" ht="17.45" customHeight="1" x14ac:dyDescent="0.2">
      <c r="A221" s="64" t="s">
        <v>53</v>
      </c>
      <c r="B221" s="61"/>
      <c r="C221" s="61">
        <f t="shared" ref="C221:M221" si="58">+C241/(C33-C29)</f>
        <v>4.8605847656812667E-2</v>
      </c>
      <c r="D221" s="61">
        <f t="shared" si="58"/>
        <v>5.088860317267737E-2</v>
      </c>
      <c r="E221" s="61">
        <f t="shared" si="58"/>
        <v>5.2655862839016694E-2</v>
      </c>
      <c r="F221" s="61">
        <f t="shared" si="58"/>
        <v>5.4651458159674003E-2</v>
      </c>
      <c r="G221" s="61">
        <f t="shared" si="58"/>
        <v>5.8546052751455475E-2</v>
      </c>
      <c r="H221" s="61">
        <f t="shared" si="58"/>
        <v>5.8010669322848943E-2</v>
      </c>
      <c r="I221" s="61">
        <f t="shared" si="58"/>
        <v>5.7670129000643902E-2</v>
      </c>
      <c r="J221" s="61">
        <f t="shared" si="58"/>
        <v>5.3076729058755295E-2</v>
      </c>
      <c r="K221" s="61">
        <f t="shared" si="58"/>
        <v>5.178835382596695E-2</v>
      </c>
      <c r="L221" s="61">
        <f t="shared" si="58"/>
        <v>4.8096181923022549E-2</v>
      </c>
      <c r="M221" s="61">
        <f t="shared" si="58"/>
        <v>4.6417698947895776E-2</v>
      </c>
      <c r="O221" s="163"/>
      <c r="P221" s="61"/>
    </row>
    <row r="222" spans="1:16" ht="17.45" customHeight="1" x14ac:dyDescent="0.2">
      <c r="A222" s="64" t="s">
        <v>54</v>
      </c>
      <c r="B222" s="61"/>
      <c r="C222" s="61">
        <f t="shared" ref="C222:M222" si="59">+C242/(C33-C29)</f>
        <v>3.4453090208869531E-2</v>
      </c>
      <c r="D222" s="61">
        <f t="shared" si="59"/>
        <v>3.5655935855296694E-2</v>
      </c>
      <c r="E222" s="61">
        <f t="shared" si="59"/>
        <v>3.7926409298239282E-2</v>
      </c>
      <c r="F222" s="61">
        <f t="shared" si="59"/>
        <v>3.9804205509480828E-2</v>
      </c>
      <c r="G222" s="61">
        <f t="shared" si="59"/>
        <v>4.1498411687301832E-2</v>
      </c>
      <c r="H222" s="61">
        <f t="shared" si="59"/>
        <v>4.247574397945475E-2</v>
      </c>
      <c r="I222" s="61">
        <f t="shared" si="59"/>
        <v>4.299841736816612E-2</v>
      </c>
      <c r="J222" s="61">
        <f t="shared" si="59"/>
        <v>4.0090479920753534E-2</v>
      </c>
      <c r="K222" s="61">
        <f t="shared" si="59"/>
        <v>3.7445378067323197E-2</v>
      </c>
      <c r="L222" s="61">
        <f t="shared" si="59"/>
        <v>3.5149152856280327E-2</v>
      </c>
      <c r="M222" s="61">
        <f t="shared" si="59"/>
        <v>3.3667788918328591E-2</v>
      </c>
      <c r="O222" s="163"/>
      <c r="P222" s="61"/>
    </row>
    <row r="223" spans="1:16" ht="17.45" customHeight="1" x14ac:dyDescent="0.2">
      <c r="A223" s="64" t="s">
        <v>55</v>
      </c>
      <c r="B223" s="62"/>
      <c r="C223" s="62">
        <f t="shared" ref="C223:M223" si="60">+(C126+C128)/SUM(AVERAGE(B28:C28),AVERAGE(B30:C30),AVERAGE(B31:C31),AVERAGE(B32:C32))*4</f>
        <v>1.7152215735468976E-2</v>
      </c>
      <c r="D223" s="62">
        <f t="shared" si="60"/>
        <v>2.1633225354062049E-2</v>
      </c>
      <c r="E223" s="62">
        <f t="shared" si="60"/>
        <v>2.5301502842066906E-2</v>
      </c>
      <c r="F223" s="62">
        <f t="shared" si="60"/>
        <v>2.6594333341245394E-2</v>
      </c>
      <c r="G223" s="62">
        <f t="shared" si="60"/>
        <v>2.8986130619209544E-2</v>
      </c>
      <c r="H223" s="62">
        <f t="shared" si="60"/>
        <v>2.0664820917082018E-2</v>
      </c>
      <c r="I223" s="62">
        <f t="shared" si="60"/>
        <v>1.9368616776814673E-2</v>
      </c>
      <c r="J223" s="62">
        <f t="shared" si="60"/>
        <v>1.825808437917675E-2</v>
      </c>
      <c r="K223" s="62">
        <f t="shared" si="60"/>
        <v>2.0316933699791824E-2</v>
      </c>
      <c r="L223" s="62">
        <f t="shared" si="60"/>
        <v>1.7198017179757788E-2</v>
      </c>
      <c r="M223" s="62">
        <f t="shared" si="60"/>
        <v>1.9133461062586978E-2</v>
      </c>
      <c r="O223" s="163"/>
      <c r="P223" s="62"/>
    </row>
    <row r="224" spans="1:16" ht="17.45" customHeight="1" x14ac:dyDescent="0.2">
      <c r="A224" s="64" t="s">
        <v>56</v>
      </c>
      <c r="B224" s="62"/>
      <c r="C224" s="61">
        <f t="shared" ref="C224:M224" si="61">-C34/C241</f>
        <v>1.0506372812810476</v>
      </c>
      <c r="D224" s="62">
        <f t="shared" si="61"/>
        <v>1.0054144767545774</v>
      </c>
      <c r="E224" s="62">
        <f t="shared" si="61"/>
        <v>1.0024264208198401</v>
      </c>
      <c r="F224" s="62">
        <f t="shared" si="61"/>
        <v>0.98826805894925418</v>
      </c>
      <c r="G224" s="62">
        <f t="shared" si="61"/>
        <v>0.955861385689732</v>
      </c>
      <c r="H224" s="62">
        <f t="shared" si="61"/>
        <v>0.9444836032612981</v>
      </c>
      <c r="I224" s="62">
        <f t="shared" si="61"/>
        <v>0.93044597913011517</v>
      </c>
      <c r="J224" s="62">
        <f t="shared" si="61"/>
        <v>0.94534701711896574</v>
      </c>
      <c r="K224" s="62">
        <f t="shared" si="61"/>
        <v>0.92867192398777354</v>
      </c>
      <c r="L224" s="62">
        <f t="shared" si="61"/>
        <v>0.95456799929634062</v>
      </c>
      <c r="M224" s="62">
        <f t="shared" si="61"/>
        <v>0.95371309822599681</v>
      </c>
      <c r="O224" s="163"/>
      <c r="P224" s="62"/>
    </row>
    <row r="225" spans="1:16" ht="17.45" customHeight="1" x14ac:dyDescent="0.2">
      <c r="A225" s="64" t="s">
        <v>57</v>
      </c>
      <c r="B225" s="61"/>
      <c r="C225" s="61">
        <f t="shared" ref="C225:M225" si="62">-C34/C242</f>
        <v>1.4822216331517291</v>
      </c>
      <c r="D225" s="61">
        <f t="shared" si="62"/>
        <v>1.4349402730381091</v>
      </c>
      <c r="E225" s="61">
        <f t="shared" si="62"/>
        <v>1.3917380816576903</v>
      </c>
      <c r="F225" s="61">
        <f t="shared" si="62"/>
        <v>1.3568990960350378</v>
      </c>
      <c r="G225" s="61">
        <f t="shared" si="62"/>
        <v>1.3485313975713982</v>
      </c>
      <c r="H225" s="61">
        <f t="shared" si="62"/>
        <v>1.2899156284618736</v>
      </c>
      <c r="I225" s="61">
        <f t="shared" si="62"/>
        <v>1.2479282478031519</v>
      </c>
      <c r="J225" s="61">
        <f t="shared" si="62"/>
        <v>1.2515671449508241</v>
      </c>
      <c r="K225" s="61">
        <f t="shared" si="62"/>
        <v>1.2843878916444962</v>
      </c>
      <c r="L225" s="61">
        <f t="shared" si="62"/>
        <v>1.3061787389236961</v>
      </c>
      <c r="M225" s="61">
        <f t="shared" si="62"/>
        <v>1.314881936069741</v>
      </c>
      <c r="O225" s="163"/>
      <c r="P225" s="61"/>
    </row>
    <row r="226" spans="1:16" ht="17.45" customHeight="1" x14ac:dyDescent="0.2">
      <c r="A226" s="64" t="s">
        <v>58</v>
      </c>
      <c r="B226" s="61"/>
      <c r="C226" s="61">
        <f t="shared" ref="C226:M226" si="63">-C34/(C33-C29)</f>
        <v>5.1067115636514442E-2</v>
      </c>
      <c r="D226" s="61">
        <f t="shared" si="63"/>
        <v>5.1164138331628743E-2</v>
      </c>
      <c r="E226" s="61">
        <f t="shared" si="63"/>
        <v>5.2783628120895931E-2</v>
      </c>
      <c r="F226" s="61">
        <f t="shared" si="63"/>
        <v>5.4010290474207412E-2</v>
      </c>
      <c r="G226" s="61">
        <f t="shared" si="63"/>
        <v>5.596191110967038E-2</v>
      </c>
      <c r="H226" s="61">
        <f t="shared" si="63"/>
        <v>5.4790125989644015E-2</v>
      </c>
      <c r="I226" s="61">
        <f t="shared" si="63"/>
        <v>5.3658939644564162E-2</v>
      </c>
      <c r="J226" s="61">
        <f t="shared" si="63"/>
        <v>5.0175927494125847E-2</v>
      </c>
      <c r="K226" s="61">
        <f t="shared" si="63"/>
        <v>4.8094390187720298E-2</v>
      </c>
      <c r="L226" s="61">
        <f t="shared" si="63"/>
        <v>4.5911076152052463E-2</v>
      </c>
      <c r="M226" s="61">
        <f t="shared" si="63"/>
        <v>4.4269167476119274E-2</v>
      </c>
      <c r="O226" s="163"/>
      <c r="P226" s="61"/>
    </row>
    <row r="227" spans="1:16" ht="17.45" customHeight="1" x14ac:dyDescent="0.2">
      <c r="A227" s="64" t="s">
        <v>59</v>
      </c>
      <c r="B227" s="61"/>
      <c r="C227" s="61">
        <f t="shared" ref="C227:M227" si="64">+(C243*4)/(AVERAGE((C33-C29),(B33-B29)))</f>
        <v>1.8190561935645621E-2</v>
      </c>
      <c r="D227" s="61">
        <f t="shared" si="64"/>
        <v>2.7430316693841373E-2</v>
      </c>
      <c r="E227" s="61">
        <f t="shared" si="64"/>
        <v>1.8794704627522751E-2</v>
      </c>
      <c r="F227" s="61">
        <f t="shared" si="64"/>
        <v>2.590349492450356E-2</v>
      </c>
      <c r="G227" s="61">
        <f t="shared" si="64"/>
        <v>2.5067925184448833E-2</v>
      </c>
      <c r="H227" s="61">
        <f t="shared" si="64"/>
        <v>2.6945430132816809E-2</v>
      </c>
      <c r="I227" s="61">
        <f t="shared" si="64"/>
        <v>2.8791859333326279E-2</v>
      </c>
      <c r="J227" s="61">
        <f t="shared" si="64"/>
        <v>3.3139274938321417E-2</v>
      </c>
      <c r="K227" s="61">
        <f t="shared" si="64"/>
        <v>3.3932415406290974E-2</v>
      </c>
      <c r="L227" s="61">
        <f t="shared" si="64"/>
        <v>3.0693960260445782E-2</v>
      </c>
      <c r="M227" s="61">
        <f t="shared" si="64"/>
        <v>2.437677775149686E-2</v>
      </c>
      <c r="O227" s="163"/>
      <c r="P227" s="61"/>
    </row>
    <row r="228" spans="1:16" ht="17.45" customHeight="1" x14ac:dyDescent="0.2">
      <c r="A228" s="64" t="s">
        <v>60</v>
      </c>
      <c r="B228" s="62"/>
      <c r="C228" s="62">
        <f t="shared" ref="C228:M228" si="65">+(C33+C34)/C60</f>
        <v>0.59925055085195045</v>
      </c>
      <c r="D228" s="62">
        <f t="shared" si="65"/>
        <v>0.59689863945914923</v>
      </c>
      <c r="E228" s="62">
        <f t="shared" si="65"/>
        <v>0.59734958447273867</v>
      </c>
      <c r="F228" s="62">
        <f t="shared" si="65"/>
        <v>0.58492303893955366</v>
      </c>
      <c r="G228" s="62">
        <f t="shared" si="65"/>
        <v>0.58154321180672586</v>
      </c>
      <c r="H228" s="62">
        <f t="shared" si="65"/>
        <v>0.5812035647289352</v>
      </c>
      <c r="I228" s="62">
        <f t="shared" si="65"/>
        <v>0.57562564751304568</v>
      </c>
      <c r="J228" s="62">
        <f t="shared" si="65"/>
        <v>0.57991168076110933</v>
      </c>
      <c r="K228" s="62">
        <f t="shared" si="65"/>
        <v>0.57579834014580022</v>
      </c>
      <c r="L228" s="62">
        <f t="shared" si="65"/>
        <v>0.57136254295114963</v>
      </c>
      <c r="M228" s="62">
        <f t="shared" si="65"/>
        <v>0.56965025392087842</v>
      </c>
      <c r="O228" s="163"/>
      <c r="P228" s="62"/>
    </row>
    <row r="229" spans="1:16" ht="17.45" customHeight="1" x14ac:dyDescent="0.2">
      <c r="A229" s="64" t="s">
        <v>61</v>
      </c>
      <c r="B229" s="62"/>
      <c r="C229" s="62">
        <f t="shared" ref="C229:M229" si="66">+C65/(C33+C34)</f>
        <v>0.99580966748232047</v>
      </c>
      <c r="D229" s="62">
        <f t="shared" si="66"/>
        <v>1.0131074221414058</v>
      </c>
      <c r="E229" s="62">
        <f t="shared" si="66"/>
        <v>1.0103590336063604</v>
      </c>
      <c r="F229" s="62">
        <f t="shared" si="66"/>
        <v>1.0330329022893951</v>
      </c>
      <c r="G229" s="62">
        <f t="shared" si="66"/>
        <v>1.0601847629284957</v>
      </c>
      <c r="H229" s="62">
        <f t="shared" si="66"/>
        <v>1.0779668125084747</v>
      </c>
      <c r="I229" s="62">
        <f t="shared" si="66"/>
        <v>1.0621517331354413</v>
      </c>
      <c r="J229" s="62">
        <f t="shared" si="66"/>
        <v>1.0565019722202647</v>
      </c>
      <c r="K229" s="62">
        <f t="shared" si="66"/>
        <v>1.0941242939128621</v>
      </c>
      <c r="L229" s="62">
        <f t="shared" si="66"/>
        <v>1.1043739128768184</v>
      </c>
      <c r="M229" s="62">
        <f t="shared" si="66"/>
        <v>1.0854689980162973</v>
      </c>
      <c r="O229" s="163"/>
      <c r="P229" s="62"/>
    </row>
    <row r="230" spans="1:16" ht="17.45" customHeight="1" x14ac:dyDescent="0.2">
      <c r="A230" s="64" t="s">
        <v>62</v>
      </c>
      <c r="B230" s="62"/>
      <c r="C230" s="62">
        <f t="shared" ref="C230:M230" si="67">+C11/C65</f>
        <v>0.10836886164323865</v>
      </c>
      <c r="D230" s="62">
        <f t="shared" si="67"/>
        <v>0.1064979196167134</v>
      </c>
      <c r="E230" s="62">
        <f t="shared" si="67"/>
        <v>0.10195594656701794</v>
      </c>
      <c r="F230" s="62">
        <f t="shared" si="67"/>
        <v>0.10219312584440399</v>
      </c>
      <c r="G230" s="62">
        <f t="shared" si="67"/>
        <v>9.8134932684960485E-2</v>
      </c>
      <c r="H230" s="62">
        <f t="shared" si="67"/>
        <v>9.7276564614690988E-2</v>
      </c>
      <c r="I230" s="62">
        <f t="shared" si="67"/>
        <v>9.770145656230006E-2</v>
      </c>
      <c r="J230" s="62">
        <f t="shared" si="67"/>
        <v>8.4625253475465359E-2</v>
      </c>
      <c r="K230" s="62">
        <f t="shared" si="67"/>
        <v>9.2098513576633789E-2</v>
      </c>
      <c r="L230" s="62">
        <f t="shared" si="67"/>
        <v>8.7968563942693631E-2</v>
      </c>
      <c r="M230" s="62">
        <f t="shared" si="67"/>
        <v>8.504453709767916E-2</v>
      </c>
      <c r="O230" s="163"/>
      <c r="P230" s="62"/>
    </row>
    <row r="231" spans="1:16" ht="17.45" customHeight="1" x14ac:dyDescent="0.2">
      <c r="A231" s="64" t="s">
        <v>63</v>
      </c>
    </row>
    <row r="232" spans="1:16" ht="17.45" customHeight="1" x14ac:dyDescent="0.2">
      <c r="B232" s="114"/>
    </row>
    <row r="233" spans="1:16" ht="17.45" customHeight="1" x14ac:dyDescent="0.2">
      <c r="B233" s="113"/>
    </row>
    <row r="234" spans="1:16" ht="17.45" customHeight="1" x14ac:dyDescent="0.2">
      <c r="A234" s="64"/>
      <c r="B234" s="66"/>
      <c r="C234" s="66"/>
      <c r="D234" s="66"/>
      <c r="E234" s="66"/>
      <c r="F234" s="66"/>
      <c r="G234" s="66"/>
      <c r="H234" s="66"/>
      <c r="I234" s="66"/>
      <c r="J234" s="66"/>
      <c r="K234" s="66"/>
      <c r="L234" s="66"/>
      <c r="M234" s="66"/>
    </row>
    <row r="235" spans="1:16" ht="16.5" x14ac:dyDescent="0.2">
      <c r="A235" s="64" t="s">
        <v>64</v>
      </c>
    </row>
    <row r="236" spans="1:16" ht="16.5" x14ac:dyDescent="0.2">
      <c r="A236" s="103" t="s">
        <v>65</v>
      </c>
      <c r="B236" s="103"/>
      <c r="C236" s="103"/>
      <c r="D236" s="103"/>
      <c r="E236" s="103"/>
      <c r="F236" s="103"/>
      <c r="G236" s="103"/>
      <c r="H236" s="103"/>
      <c r="I236" s="103"/>
      <c r="J236" s="103"/>
      <c r="K236" s="103"/>
    </row>
    <row r="237" spans="1:16" ht="16.5" x14ac:dyDescent="0.2">
      <c r="A237" s="103"/>
      <c r="B237" s="103"/>
      <c r="C237" s="103"/>
      <c r="D237" s="103"/>
      <c r="E237" s="103"/>
      <c r="F237" s="103"/>
      <c r="G237" s="103"/>
      <c r="H237" s="103"/>
      <c r="I237" s="103"/>
      <c r="J237" s="103"/>
      <c r="K237" s="103"/>
    </row>
    <row r="238" spans="1:16" ht="16.5" x14ac:dyDescent="0.2">
      <c r="A238" s="103"/>
      <c r="B238" s="103"/>
      <c r="C238" s="103"/>
      <c r="D238" s="103"/>
      <c r="E238" s="103"/>
      <c r="F238" s="103"/>
      <c r="G238" s="103"/>
      <c r="H238" s="103"/>
      <c r="I238" s="103"/>
      <c r="J238" s="103"/>
      <c r="K238" s="103"/>
    </row>
    <row r="239" spans="1:16" ht="16.5" x14ac:dyDescent="0.2">
      <c r="A239" s="103" t="s">
        <v>66</v>
      </c>
      <c r="B239" s="103"/>
      <c r="C239" s="103"/>
      <c r="D239" s="103"/>
      <c r="E239" s="103"/>
      <c r="F239" s="103"/>
      <c r="G239" s="103"/>
      <c r="H239" s="103"/>
      <c r="I239" s="103"/>
      <c r="J239" s="103"/>
      <c r="K239" s="103"/>
      <c r="L239" s="73"/>
      <c r="M239" s="73"/>
    </row>
    <row r="240" spans="1:16" ht="16.5" x14ac:dyDescent="0.2">
      <c r="A240" s="103"/>
      <c r="B240" s="103"/>
      <c r="C240" s="103"/>
      <c r="D240" s="103"/>
      <c r="E240" s="103"/>
      <c r="F240" s="103"/>
      <c r="G240" s="103"/>
      <c r="H240" s="103"/>
      <c r="I240" s="103"/>
      <c r="J240" s="103"/>
      <c r="K240" s="103"/>
      <c r="L240" s="73"/>
      <c r="M240" s="73"/>
    </row>
    <row r="241" spans="1:13" ht="16.5" x14ac:dyDescent="0.25">
      <c r="A241" s="103" t="s">
        <v>67</v>
      </c>
      <c r="B241" s="75">
        <v>7923.3282146330639</v>
      </c>
      <c r="C241" s="75">
        <v>8973.1474114952762</v>
      </c>
      <c r="D241" s="75">
        <v>9384.346361635884</v>
      </c>
      <c r="E241" s="75">
        <v>9819.2848611423797</v>
      </c>
      <c r="F241" s="75">
        <v>10154.850938889345</v>
      </c>
      <c r="G241" s="75">
        <v>11044.650875406265</v>
      </c>
      <c r="H241" s="75">
        <v>11205.98602622516</v>
      </c>
      <c r="I241" s="75">
        <v>11219.170479060633</v>
      </c>
      <c r="J241" s="75">
        <v>10585.148874245251</v>
      </c>
      <c r="K241" s="75">
        <v>10293.470458364063</v>
      </c>
      <c r="L241" s="75">
        <v>9588.3151130143524</v>
      </c>
      <c r="M241" s="75">
        <v>9443.4566267040318</v>
      </c>
    </row>
    <row r="242" spans="1:13" ht="16.5" x14ac:dyDescent="0.25">
      <c r="A242" s="106" t="s">
        <v>68</v>
      </c>
      <c r="B242" s="75">
        <v>5934.1987845936555</v>
      </c>
      <c r="C242" s="75">
        <v>6360.4004894336949</v>
      </c>
      <c r="D242" s="75">
        <v>6575.2964525076686</v>
      </c>
      <c r="E242" s="75">
        <v>7072.5308936300216</v>
      </c>
      <c r="F242" s="75">
        <v>7396.0656732842599</v>
      </c>
      <c r="G242" s="75">
        <v>7828.6314350839539</v>
      </c>
      <c r="H242" s="75">
        <v>8205.0870821414537</v>
      </c>
      <c r="I242" s="75">
        <v>8364.929698316977</v>
      </c>
      <c r="J242" s="75">
        <v>7995.2873119093429</v>
      </c>
      <c r="K242" s="75">
        <v>7442.655818594525</v>
      </c>
      <c r="L242" s="75">
        <v>7007.2330082442541</v>
      </c>
      <c r="M242" s="75">
        <v>6849.5490206042559</v>
      </c>
    </row>
    <row r="243" spans="1:13" ht="16.5" x14ac:dyDescent="0.25">
      <c r="A243" s="103" t="s">
        <v>69</v>
      </c>
      <c r="B243" s="75">
        <v>807.41592992044468</v>
      </c>
      <c r="C243" s="75">
        <v>834.39213402277915</v>
      </c>
      <c r="D243" s="75">
        <v>1265.2920649195346</v>
      </c>
      <c r="E243" s="75">
        <v>871.34590541217244</v>
      </c>
      <c r="F243" s="75">
        <v>1205.456480488549</v>
      </c>
      <c r="G243" s="75">
        <v>1173.367231724003</v>
      </c>
      <c r="H243" s="75">
        <v>1286.0382270624507</v>
      </c>
      <c r="I243" s="75">
        <v>1395.3669791676575</v>
      </c>
      <c r="J243" s="75">
        <v>1631.9911452462468</v>
      </c>
      <c r="K243" s="75">
        <v>1688.9495132259208</v>
      </c>
      <c r="L243" s="75">
        <v>1527.475065065448</v>
      </c>
      <c r="M243" s="75">
        <v>1227.3776599756359</v>
      </c>
    </row>
    <row r="244" spans="1:13" ht="16.5" x14ac:dyDescent="0.25">
      <c r="A244" s="107"/>
      <c r="B244" s="60"/>
      <c r="C244" s="60"/>
      <c r="D244" s="60"/>
      <c r="E244" s="60"/>
      <c r="F244" s="60"/>
      <c r="G244" s="60"/>
      <c r="H244" s="60"/>
      <c r="I244" s="60"/>
      <c r="J244" s="60"/>
      <c r="K244" s="60"/>
      <c r="L244" s="60"/>
      <c r="M244" s="60"/>
    </row>
    <row r="245" spans="1:13" ht="16.5" x14ac:dyDescent="0.25">
      <c r="A245" s="103" t="s">
        <v>195</v>
      </c>
      <c r="B245" s="94">
        <f t="shared" ref="B245:M245" si="68">+SUM(B246:B248)</f>
        <v>220509.72786396591</v>
      </c>
      <c r="C245" s="94">
        <f t="shared" si="68"/>
        <v>220052.39863202005</v>
      </c>
      <c r="D245" s="94">
        <f t="shared" si="68"/>
        <v>219368.40058281613</v>
      </c>
      <c r="E245" s="94">
        <f t="shared" si="68"/>
        <v>220074.29101413712</v>
      </c>
      <c r="F245" s="94">
        <f t="shared" si="68"/>
        <v>220258.53773345309</v>
      </c>
      <c r="G245" s="94">
        <f t="shared" si="68"/>
        <v>221862.94088338848</v>
      </c>
      <c r="H245" s="94">
        <f t="shared" si="68"/>
        <v>227317.00113669466</v>
      </c>
      <c r="I245" s="94">
        <f t="shared" si="68"/>
        <v>230249.07596802048</v>
      </c>
      <c r="J245" s="94">
        <f t="shared" si="68"/>
        <v>233977.91039161547</v>
      </c>
      <c r="K245" s="94">
        <f t="shared" si="68"/>
        <v>238027.57727049457</v>
      </c>
      <c r="L245" s="94">
        <f t="shared" si="68"/>
        <v>238778.03410113929</v>
      </c>
      <c r="M245" s="94">
        <f t="shared" si="68"/>
        <v>242351.40255905077</v>
      </c>
    </row>
    <row r="246" spans="1:13" ht="16.5" x14ac:dyDescent="0.25">
      <c r="A246" s="103" t="s">
        <v>196</v>
      </c>
      <c r="B246" s="75">
        <f>+(AVERAGE(B28:B28)+AVERAGE(B30:B30)+AVERAGE(B31:B31)+AVERAGE(B32:B32))</f>
        <v>182345.61736599516</v>
      </c>
      <c r="C246" s="75">
        <f t="shared" ref="C246:M246" si="69">+(AVERAGE(B28:C28)+AVERAGE(B30:C30)+AVERAGE(B31:C31)+AVERAGE(B32:C32))</f>
        <v>183478.03371323718</v>
      </c>
      <c r="D246" s="75">
        <f t="shared" si="69"/>
        <v>184510.01919399886</v>
      </c>
      <c r="E246" s="75">
        <f t="shared" si="69"/>
        <v>185444.97988783146</v>
      </c>
      <c r="F246" s="75">
        <f t="shared" si="69"/>
        <v>186145.76666228008</v>
      </c>
      <c r="G246" s="75">
        <f t="shared" si="69"/>
        <v>187230.05164414877</v>
      </c>
      <c r="H246" s="75">
        <f t="shared" si="69"/>
        <v>190910.03123326445</v>
      </c>
      <c r="I246" s="75">
        <f t="shared" si="69"/>
        <v>193855.7649943135</v>
      </c>
      <c r="J246" s="75">
        <f t="shared" si="69"/>
        <v>196985.73952311234</v>
      </c>
      <c r="K246" s="75">
        <f t="shared" si="69"/>
        <v>199095.70161784528</v>
      </c>
      <c r="L246" s="75">
        <f t="shared" si="69"/>
        <v>199058.71410589543</v>
      </c>
      <c r="M246" s="75">
        <f t="shared" si="69"/>
        <v>201401.13225592641</v>
      </c>
    </row>
    <row r="247" spans="1:13" ht="16.5" x14ac:dyDescent="0.25">
      <c r="A247" s="106" t="s">
        <v>197</v>
      </c>
      <c r="B247" s="75">
        <f>+AVERAGE(B19:B19)+AVERAGE(B22:B22)</f>
        <v>32196.367452821833</v>
      </c>
      <c r="C247" s="75">
        <f t="shared" ref="C247:M247" si="70">+AVERAGE(B19:C19)+AVERAGE(B22:C22)</f>
        <v>31630.505818201524</v>
      </c>
      <c r="D247" s="75">
        <f t="shared" si="70"/>
        <v>31429.335413603068</v>
      </c>
      <c r="E247" s="75">
        <f t="shared" si="70"/>
        <v>32255.020383170606</v>
      </c>
      <c r="F247" s="75">
        <f t="shared" si="70"/>
        <v>33011.234996621344</v>
      </c>
      <c r="G247" s="75">
        <f t="shared" si="70"/>
        <v>34247.00043430565</v>
      </c>
      <c r="H247" s="75">
        <f t="shared" si="70"/>
        <v>35501.959574262393</v>
      </c>
      <c r="I247" s="75">
        <f t="shared" si="70"/>
        <v>35451.383929793643</v>
      </c>
      <c r="J247" s="75">
        <f t="shared" si="70"/>
        <v>36413.141725598085</v>
      </c>
      <c r="K247" s="75">
        <f t="shared" si="70"/>
        <v>38216.275810740051</v>
      </c>
      <c r="L247" s="75">
        <f t="shared" si="70"/>
        <v>38555.687522569162</v>
      </c>
      <c r="M247" s="75">
        <f t="shared" si="70"/>
        <v>39434.622282261975</v>
      </c>
    </row>
    <row r="248" spans="1:13" ht="16.5" x14ac:dyDescent="0.25">
      <c r="A248" s="103" t="s">
        <v>198</v>
      </c>
      <c r="B248" s="75">
        <f>+AVERAGE(B29:B29)</f>
        <v>5967.7430451489017</v>
      </c>
      <c r="C248" s="75">
        <f t="shared" ref="C248:M248" si="71">+AVERAGE(B29:C29)</f>
        <v>4943.8591005813596</v>
      </c>
      <c r="D248" s="75">
        <f t="shared" si="71"/>
        <v>3429.0459752141951</v>
      </c>
      <c r="E248" s="75">
        <f t="shared" si="71"/>
        <v>2374.2907431350573</v>
      </c>
      <c r="F248" s="75">
        <f t="shared" si="71"/>
        <v>1101.5360745516566</v>
      </c>
      <c r="G248" s="75">
        <f t="shared" si="71"/>
        <v>385.88880493407584</v>
      </c>
      <c r="H248" s="75">
        <f t="shared" si="71"/>
        <v>905.01032916780002</v>
      </c>
      <c r="I248" s="75">
        <f t="shared" si="71"/>
        <v>941.92704391333257</v>
      </c>
      <c r="J248" s="75">
        <f t="shared" si="71"/>
        <v>579.02914290506305</v>
      </c>
      <c r="K248" s="75">
        <f t="shared" si="71"/>
        <v>715.59984190925752</v>
      </c>
      <c r="L248" s="75">
        <f t="shared" si="71"/>
        <v>1163.632472674713</v>
      </c>
      <c r="M248" s="75">
        <f t="shared" si="71"/>
        <v>1515.6480208623748</v>
      </c>
    </row>
    <row r="249" spans="1:13" ht="16.5" x14ac:dyDescent="0.25">
      <c r="A249" s="107"/>
      <c r="B249" s="60"/>
      <c r="C249" s="60"/>
      <c r="D249" s="60"/>
      <c r="E249" s="60"/>
      <c r="F249" s="60"/>
      <c r="G249" s="60"/>
      <c r="H249" s="60"/>
      <c r="I249" s="60"/>
      <c r="J249" s="60"/>
      <c r="K249" s="60"/>
      <c r="L249" s="60"/>
      <c r="M249" s="60"/>
    </row>
    <row r="250" spans="1:13" ht="16.5" x14ac:dyDescent="0.2">
      <c r="A250" s="61"/>
    </row>
    <row r="251" spans="1:13" ht="16.5" x14ac:dyDescent="0.25">
      <c r="A251" s="61" t="s">
        <v>196</v>
      </c>
      <c r="B251" s="94"/>
      <c r="C251" s="94">
        <f>+SUM(C252:C254)</f>
        <v>230789.12885835546</v>
      </c>
      <c r="D251" s="94">
        <f t="shared" ref="D251:M251" si="72">+SUM(D252:D254)</f>
        <v>230876.1245695212</v>
      </c>
      <c r="E251" s="94">
        <f t="shared" si="72"/>
        <v>231347.76008774069</v>
      </c>
      <c r="F251" s="94">
        <f t="shared" si="72"/>
        <v>232548.04367571216</v>
      </c>
      <c r="G251" s="94">
        <f t="shared" si="72"/>
        <v>235625.81673982309</v>
      </c>
      <c r="H251" s="94">
        <f t="shared" si="72"/>
        <v>242104.29659643825</v>
      </c>
      <c r="I251" s="94">
        <f t="shared" si="72"/>
        <v>247674.2571833728</v>
      </c>
      <c r="J251" s="94">
        <f t="shared" si="72"/>
        <v>253288.62306897802</v>
      </c>
      <c r="K251" s="94">
        <f t="shared" si="72"/>
        <v>257574.43370109022</v>
      </c>
      <c r="L251" s="94">
        <f t="shared" si="72"/>
        <v>260393.54212122754</v>
      </c>
      <c r="M251" s="94">
        <f t="shared" si="72"/>
        <v>267274.58884849621</v>
      </c>
    </row>
    <row r="252" spans="1:13" ht="16.5" x14ac:dyDescent="0.25">
      <c r="A252" s="62" t="s">
        <v>197</v>
      </c>
      <c r="B252" s="75">
        <f t="shared" ref="B252:M252" si="73">+B246</f>
        <v>182345.61736599516</v>
      </c>
      <c r="C252" s="75">
        <f t="shared" si="73"/>
        <v>183478.03371323718</v>
      </c>
      <c r="D252" s="75">
        <f t="shared" si="73"/>
        <v>184510.01919399886</v>
      </c>
      <c r="E252" s="75">
        <f t="shared" si="73"/>
        <v>185444.97988783146</v>
      </c>
      <c r="F252" s="75">
        <f t="shared" si="73"/>
        <v>186145.76666228008</v>
      </c>
      <c r="G252" s="75">
        <f t="shared" si="73"/>
        <v>187230.05164414877</v>
      </c>
      <c r="H252" s="75">
        <f t="shared" si="73"/>
        <v>190910.03123326445</v>
      </c>
      <c r="I252" s="75">
        <f t="shared" si="73"/>
        <v>193855.7649943135</v>
      </c>
      <c r="J252" s="75">
        <f t="shared" si="73"/>
        <v>196985.73952311234</v>
      </c>
      <c r="K252" s="75">
        <f t="shared" si="73"/>
        <v>199095.70161784528</v>
      </c>
      <c r="L252" s="75">
        <f t="shared" si="73"/>
        <v>199058.71410589543</v>
      </c>
      <c r="M252" s="75">
        <f t="shared" si="73"/>
        <v>201401.13225592641</v>
      </c>
    </row>
    <row r="253" spans="1:13" ht="16.5" x14ac:dyDescent="0.25">
      <c r="A253" s="61" t="s">
        <v>198</v>
      </c>
      <c r="B253" s="75"/>
      <c r="C253" s="75">
        <f t="shared" ref="C253:M253" si="74">+(AVERAGE(B19:C19)+AVERAGE(B22:C22))+AVERAGE(B14+B18,C14+C18)+AVERAGE(B15:C15)</f>
        <v>42367.236044536934</v>
      </c>
      <c r="D253" s="75">
        <f t="shared" si="74"/>
        <v>42937.059400308142</v>
      </c>
      <c r="E253" s="75">
        <f t="shared" si="74"/>
        <v>43528.489456774172</v>
      </c>
      <c r="F253" s="75">
        <f t="shared" si="74"/>
        <v>45300.740938880408</v>
      </c>
      <c r="G253" s="75">
        <f t="shared" si="74"/>
        <v>48009.876290740242</v>
      </c>
      <c r="H253" s="75">
        <f t="shared" si="74"/>
        <v>50289.255034005997</v>
      </c>
      <c r="I253" s="75">
        <f t="shared" si="74"/>
        <v>52876.565145145942</v>
      </c>
      <c r="J253" s="75">
        <f t="shared" si="74"/>
        <v>55723.854402960635</v>
      </c>
      <c r="K253" s="75">
        <f t="shared" si="74"/>
        <v>57763.132241335697</v>
      </c>
      <c r="L253" s="75">
        <f t="shared" si="74"/>
        <v>60171.195542657413</v>
      </c>
      <c r="M253" s="75">
        <f t="shared" si="74"/>
        <v>64357.808571707428</v>
      </c>
    </row>
    <row r="254" spans="1:13" ht="16.5" x14ac:dyDescent="0.25">
      <c r="A254" s="61"/>
      <c r="B254" s="75">
        <f t="shared" ref="B254:M254" si="75">+B248</f>
        <v>5967.7430451489017</v>
      </c>
      <c r="C254" s="75">
        <f t="shared" si="75"/>
        <v>4943.8591005813596</v>
      </c>
      <c r="D254" s="75">
        <f t="shared" si="75"/>
        <v>3429.0459752141951</v>
      </c>
      <c r="E254" s="75">
        <f t="shared" si="75"/>
        <v>2374.2907431350573</v>
      </c>
      <c r="F254" s="75">
        <f t="shared" si="75"/>
        <v>1101.5360745516566</v>
      </c>
      <c r="G254" s="75">
        <f t="shared" si="75"/>
        <v>385.88880493407584</v>
      </c>
      <c r="H254" s="75">
        <f t="shared" si="75"/>
        <v>905.01032916780002</v>
      </c>
      <c r="I254" s="75">
        <f t="shared" si="75"/>
        <v>941.92704391333257</v>
      </c>
      <c r="J254" s="75">
        <f t="shared" si="75"/>
        <v>579.02914290506305</v>
      </c>
      <c r="K254" s="75">
        <f t="shared" si="75"/>
        <v>715.59984190925752</v>
      </c>
      <c r="L254" s="75">
        <f t="shared" si="75"/>
        <v>1163.632472674713</v>
      </c>
      <c r="M254" s="75">
        <f t="shared" si="75"/>
        <v>1515.6480208623748</v>
      </c>
    </row>
    <row r="255" spans="1:13" ht="16.5" x14ac:dyDescent="0.25">
      <c r="A255" s="61"/>
      <c r="B255" s="110"/>
      <c r="C255" s="110"/>
      <c r="D255" s="110"/>
      <c r="E255" s="110"/>
      <c r="F255" s="110"/>
      <c r="G255" s="110"/>
      <c r="H255" s="110"/>
      <c r="I255" s="110"/>
      <c r="J255" s="110"/>
      <c r="K255" s="110"/>
      <c r="L255" s="110"/>
      <c r="M255" s="110"/>
    </row>
    <row r="256" spans="1:13" ht="16.5" x14ac:dyDescent="0.25">
      <c r="A256" s="61"/>
      <c r="B256" s="76"/>
      <c r="C256" s="76"/>
      <c r="D256" s="76"/>
      <c r="E256" s="76"/>
      <c r="F256" s="76"/>
      <c r="G256" s="76"/>
      <c r="H256" s="76"/>
      <c r="I256" s="76"/>
      <c r="J256" s="76"/>
      <c r="K256" s="76"/>
      <c r="L256" s="76"/>
      <c r="M256" s="76"/>
    </row>
    <row r="257" spans="1:13" ht="16.5" x14ac:dyDescent="0.25">
      <c r="A257" s="62" t="s">
        <v>199</v>
      </c>
      <c r="B257" s="95">
        <f t="shared" ref="B257:M257" si="76">+B258+B264+B263</f>
        <v>217640.24488358299</v>
      </c>
      <c r="C257" s="95">
        <f t="shared" si="76"/>
        <v>217050.52048766488</v>
      </c>
      <c r="D257" s="95">
        <f t="shared" si="76"/>
        <v>217334.86326459338</v>
      </c>
      <c r="E257" s="95">
        <f t="shared" si="76"/>
        <v>220056.4860471508</v>
      </c>
      <c r="F257" s="95">
        <f t="shared" si="76"/>
        <v>219897.32449191541</v>
      </c>
      <c r="G257" s="95">
        <f t="shared" si="76"/>
        <v>225580.34026918633</v>
      </c>
      <c r="H257" s="95">
        <f t="shared" si="76"/>
        <v>231170.42745547829</v>
      </c>
      <c r="I257" s="95">
        <f t="shared" si="76"/>
        <v>235779.06496670627</v>
      </c>
      <c r="J257" s="95">
        <f t="shared" si="76"/>
        <v>243369.83599755442</v>
      </c>
      <c r="K257" s="95">
        <f t="shared" si="76"/>
        <v>244238.56656875432</v>
      </c>
      <c r="L257" s="95">
        <f t="shared" si="76"/>
        <v>247777.63304395345</v>
      </c>
      <c r="M257" s="95">
        <f t="shared" si="76"/>
        <v>256505.92271294512</v>
      </c>
    </row>
    <row r="258" spans="1:13" ht="16.5" x14ac:dyDescent="0.25">
      <c r="A258" s="61" t="s">
        <v>135</v>
      </c>
      <c r="B258" s="95">
        <f t="shared" ref="B258:M258" si="77">+SUM(B259:B262)</f>
        <v>180874.52133128382</v>
      </c>
      <c r="C258" s="95">
        <f t="shared" si="77"/>
        <v>183210.67289709512</v>
      </c>
      <c r="D258" s="95">
        <f t="shared" si="77"/>
        <v>183550.53317118369</v>
      </c>
      <c r="E258" s="95">
        <f t="shared" si="77"/>
        <v>185684.75778919135</v>
      </c>
      <c r="F258" s="95">
        <f t="shared" si="77"/>
        <v>184575.96319831509</v>
      </c>
      <c r="G258" s="95">
        <f t="shared" si="77"/>
        <v>187372.43475983597</v>
      </c>
      <c r="H258" s="95">
        <f t="shared" si="77"/>
        <v>191772.77836424063</v>
      </c>
      <c r="I258" s="95">
        <f t="shared" si="77"/>
        <v>193162.02966218741</v>
      </c>
      <c r="J258" s="95">
        <f t="shared" si="77"/>
        <v>197862.246095346</v>
      </c>
      <c r="K258" s="95">
        <f t="shared" si="77"/>
        <v>197417.37359050851</v>
      </c>
      <c r="L258" s="95">
        <f t="shared" si="77"/>
        <v>198077.4729674788</v>
      </c>
      <c r="M258" s="95">
        <f t="shared" si="77"/>
        <v>202357.83970169778</v>
      </c>
    </row>
    <row r="259" spans="1:13" ht="16.5" x14ac:dyDescent="0.25">
      <c r="A259" s="61" t="s">
        <v>200</v>
      </c>
      <c r="B259" s="75">
        <v>104080.89608916243</v>
      </c>
      <c r="C259" s="75">
        <v>105577.04341109583</v>
      </c>
      <c r="D259" s="75">
        <v>106396.35416313572</v>
      </c>
      <c r="E259" s="75">
        <v>107623.19060711995</v>
      </c>
      <c r="F259" s="75">
        <v>106804.10968906117</v>
      </c>
      <c r="G259" s="75">
        <v>109243.63862197511</v>
      </c>
      <c r="H259" s="75">
        <v>112333.46797051863</v>
      </c>
      <c r="I259" s="75">
        <v>112514.09573496264</v>
      </c>
      <c r="J259" s="75">
        <v>114943.80564237646</v>
      </c>
      <c r="K259" s="75">
        <v>113143.07656682392</v>
      </c>
      <c r="L259" s="75">
        <v>112854.09569639656</v>
      </c>
      <c r="M259" s="75">
        <v>115405.29787400583</v>
      </c>
    </row>
    <row r="260" spans="1:13" ht="16.5" x14ac:dyDescent="0.25">
      <c r="A260" s="61" t="s">
        <v>201</v>
      </c>
      <c r="B260" s="75">
        <v>58661.256092273754</v>
      </c>
      <c r="C260" s="75">
        <v>59358.84906917937</v>
      </c>
      <c r="D260" s="75">
        <v>59148.742597733239</v>
      </c>
      <c r="E260" s="75">
        <v>59694.113308920103</v>
      </c>
      <c r="F260" s="75">
        <v>59031.238117087421</v>
      </c>
      <c r="G260" s="75">
        <v>59015.908556490409</v>
      </c>
      <c r="H260" s="75">
        <v>59503.485622750479</v>
      </c>
      <c r="I260" s="75">
        <v>60065.931539700461</v>
      </c>
      <c r="J260" s="75">
        <v>60905.011808351126</v>
      </c>
      <c r="K260" s="75">
        <v>61322.079108260565</v>
      </c>
      <c r="L260" s="75">
        <v>61620.931383667987</v>
      </c>
      <c r="M260" s="75">
        <v>62522.183650288644</v>
      </c>
    </row>
    <row r="261" spans="1:13" ht="16.5" x14ac:dyDescent="0.25">
      <c r="A261" s="61" t="s">
        <v>202</v>
      </c>
      <c r="B261" s="75">
        <v>17864.649089247625</v>
      </c>
      <c r="C261" s="75">
        <v>18007.161001356933</v>
      </c>
      <c r="D261" s="75">
        <v>17736.951326690731</v>
      </c>
      <c r="E261" s="75">
        <v>18095.138983669323</v>
      </c>
      <c r="F261" s="75">
        <v>18463.086548383522</v>
      </c>
      <c r="G261" s="75">
        <v>18828.037052016443</v>
      </c>
      <c r="H261" s="75">
        <v>19640.205709751535</v>
      </c>
      <c r="I261" s="75">
        <v>20577.042328061329</v>
      </c>
      <c r="J261" s="75">
        <v>22009.053418238382</v>
      </c>
      <c r="K261" s="75">
        <v>22948.038890068026</v>
      </c>
      <c r="L261" s="75">
        <v>23600.912081711271</v>
      </c>
      <c r="M261" s="75">
        <v>24428.758179519289</v>
      </c>
    </row>
    <row r="262" spans="1:13" ht="16.5" x14ac:dyDescent="0.25">
      <c r="A262" s="62" t="s">
        <v>203</v>
      </c>
      <c r="B262" s="75">
        <v>267.72006059999995</v>
      </c>
      <c r="C262" s="75">
        <v>267.619415463</v>
      </c>
      <c r="D262" s="75">
        <v>268.48508362399997</v>
      </c>
      <c r="E262" s="75">
        <v>272.31488948199996</v>
      </c>
      <c r="F262" s="75">
        <v>277.52884378299996</v>
      </c>
      <c r="G262" s="75">
        <v>284.850529354</v>
      </c>
      <c r="H262" s="75">
        <v>295.61906121999999</v>
      </c>
      <c r="I262" s="75">
        <v>4.9600594629999994</v>
      </c>
      <c r="J262" s="75">
        <v>4.37522638</v>
      </c>
      <c r="K262" s="75">
        <v>4.1790253560000004</v>
      </c>
      <c r="L262" s="75">
        <v>1.5338057030000001</v>
      </c>
      <c r="M262" s="75">
        <v>1.599997884</v>
      </c>
    </row>
    <row r="263" spans="1:13" ht="16.5" x14ac:dyDescent="0.25">
      <c r="A263" s="62" t="s">
        <v>22</v>
      </c>
      <c r="B263" s="75">
        <v>5669.5866443939021</v>
      </c>
      <c r="C263" s="75">
        <v>2973.6388423768167</v>
      </c>
      <c r="D263" s="75">
        <v>2183.1032010895738</v>
      </c>
      <c r="E263" s="75">
        <v>1178.7388382135407</v>
      </c>
      <c r="F263" s="75">
        <v>247.66892699077252</v>
      </c>
      <c r="G263" s="75">
        <v>286.69730520337907</v>
      </c>
      <c r="H263" s="75">
        <v>401.0496689452213</v>
      </c>
      <c r="I263" s="75">
        <v>415.34713277744402</v>
      </c>
      <c r="J263" s="75">
        <v>704.51610183668197</v>
      </c>
      <c r="K263" s="75">
        <v>720.63346971683313</v>
      </c>
      <c r="L263" s="75">
        <v>1600.6236756995927</v>
      </c>
      <c r="M263" s="75">
        <v>1380.8452244161567</v>
      </c>
    </row>
    <row r="264" spans="1:13" ht="16.5" x14ac:dyDescent="0.25">
      <c r="A264" s="62" t="s">
        <v>197</v>
      </c>
      <c r="B264" s="97">
        <f t="shared" ref="B264:M264" si="78">+B265+B266</f>
        <v>31096.136907905257</v>
      </c>
      <c r="C264" s="97">
        <f t="shared" si="78"/>
        <v>30866.208748192941</v>
      </c>
      <c r="D264" s="97">
        <f t="shared" si="78"/>
        <v>31601.226892320108</v>
      </c>
      <c r="E264" s="97">
        <f t="shared" si="78"/>
        <v>33192.989419745893</v>
      </c>
      <c r="F264" s="97">
        <f t="shared" si="78"/>
        <v>35073.692366609539</v>
      </c>
      <c r="G264" s="97">
        <f t="shared" si="78"/>
        <v>37921.208204146962</v>
      </c>
      <c r="H264" s="97">
        <f t="shared" si="78"/>
        <v>38996.599422292442</v>
      </c>
      <c r="I264" s="97">
        <f t="shared" si="78"/>
        <v>42201.688171741414</v>
      </c>
      <c r="J264" s="97">
        <f t="shared" si="78"/>
        <v>44803.073800371727</v>
      </c>
      <c r="K264" s="97">
        <f t="shared" si="78"/>
        <v>46100.559508528997</v>
      </c>
      <c r="L264" s="97">
        <f t="shared" si="78"/>
        <v>48099.53640077509</v>
      </c>
      <c r="M264" s="97">
        <f t="shared" si="78"/>
        <v>52767.237786831203</v>
      </c>
    </row>
    <row r="265" spans="1:13" ht="16.5" x14ac:dyDescent="0.25">
      <c r="A265" s="64" t="s">
        <v>204</v>
      </c>
      <c r="B265" s="98">
        <v>4130.2951667153638</v>
      </c>
      <c r="C265" s="98">
        <v>5062.2701384624643</v>
      </c>
      <c r="D265" s="98">
        <v>5218.6154428696855</v>
      </c>
      <c r="E265" s="98">
        <v>5916.461345511435</v>
      </c>
      <c r="F265" s="98">
        <v>7068.8544876617007</v>
      </c>
      <c r="G265" s="98">
        <v>7966.547516620486</v>
      </c>
      <c r="H265" s="98">
        <v>9152.7213374487346</v>
      </c>
      <c r="I265" s="98">
        <v>12708.569185409864</v>
      </c>
      <c r="J265" s="98">
        <v>12604.081251168227</v>
      </c>
      <c r="K265" s="98">
        <v>12678.787242542056</v>
      </c>
      <c r="L265" s="98">
        <v>14979.182167528461</v>
      </c>
      <c r="M265" s="98">
        <v>18196.170013410443</v>
      </c>
    </row>
    <row r="266" spans="1:13" ht="16.5" x14ac:dyDescent="0.25">
      <c r="A266" s="64" t="s">
        <v>80</v>
      </c>
      <c r="B266" s="98">
        <v>26965.841741189892</v>
      </c>
      <c r="C266" s="98">
        <v>25803.938609730478</v>
      </c>
      <c r="D266" s="98">
        <v>26382.611449450422</v>
      </c>
      <c r="E266" s="98">
        <v>27276.528074234458</v>
      </c>
      <c r="F266" s="98">
        <v>28004.837878947837</v>
      </c>
      <c r="G266" s="98">
        <v>29954.660687526473</v>
      </c>
      <c r="H266" s="98">
        <v>29843.878084843705</v>
      </c>
      <c r="I266" s="98">
        <v>29493.118986331552</v>
      </c>
      <c r="J266" s="98">
        <v>32198.9925492035</v>
      </c>
      <c r="K266" s="98">
        <v>33421.77226598694</v>
      </c>
      <c r="L266" s="98">
        <v>33120.354233246631</v>
      </c>
      <c r="M266" s="98">
        <v>34571.067773420757</v>
      </c>
    </row>
    <row r="267" spans="1:13" ht="16.5" x14ac:dyDescent="0.25">
      <c r="A267" s="64" t="s">
        <v>198</v>
      </c>
      <c r="B267" s="60"/>
      <c r="C267" s="60"/>
      <c r="D267" s="60"/>
      <c r="E267" s="60"/>
      <c r="F267" s="60"/>
      <c r="G267" s="60"/>
      <c r="H267" s="60"/>
      <c r="I267" s="60"/>
      <c r="J267" s="60"/>
      <c r="K267" s="60"/>
      <c r="L267" s="60"/>
      <c r="M267" s="60"/>
    </row>
    <row r="268" spans="1:13" ht="16.5" x14ac:dyDescent="0.25">
      <c r="A268" s="70"/>
      <c r="B268" s="98"/>
      <c r="C268" s="98"/>
      <c r="D268" s="98"/>
      <c r="E268" s="98"/>
      <c r="F268" s="98"/>
      <c r="G268" s="98"/>
      <c r="H268" s="98"/>
      <c r="I268" s="98"/>
      <c r="J268" s="98"/>
      <c r="K268" s="98"/>
      <c r="L268" s="98"/>
      <c r="M268" s="98"/>
    </row>
    <row r="269" spans="1:13" ht="16.5" x14ac:dyDescent="0.25">
      <c r="A269" s="93" t="s">
        <v>205</v>
      </c>
      <c r="B269" s="97">
        <f t="shared" ref="B269:M269" si="79">+B270+B275+B276</f>
        <v>5909.1927307949745</v>
      </c>
      <c r="C269" s="97">
        <f t="shared" si="79"/>
        <v>6936.9930359015334</v>
      </c>
      <c r="D269" s="97">
        <f t="shared" si="79"/>
        <v>7038.3227104241969</v>
      </c>
      <c r="E269" s="97">
        <f t="shared" si="79"/>
        <v>7068.3622575910849</v>
      </c>
      <c r="F269" s="97">
        <f t="shared" si="79"/>
        <v>7431.4874332780319</v>
      </c>
      <c r="G269" s="97">
        <f t="shared" si="79"/>
        <v>7120.913836462335</v>
      </c>
      <c r="H269" s="97">
        <f t="shared" si="79"/>
        <v>6994.09274616331</v>
      </c>
      <c r="I269" s="97">
        <f t="shared" si="79"/>
        <v>7113.5835269547579</v>
      </c>
      <c r="J269" s="97">
        <f t="shared" si="79"/>
        <v>6352.3461025687875</v>
      </c>
      <c r="K269" s="97">
        <f t="shared" si="79"/>
        <v>6552.3218256886266</v>
      </c>
      <c r="L269" s="97">
        <f t="shared" si="79"/>
        <v>6843.2074615355132</v>
      </c>
      <c r="M269" s="97">
        <f t="shared" si="79"/>
        <v>7171.3453635738342</v>
      </c>
    </row>
    <row r="270" spans="1:13" ht="16.5" x14ac:dyDescent="0.25">
      <c r="A270" s="93" t="s">
        <v>135</v>
      </c>
      <c r="B270" s="95">
        <f t="shared" ref="B270:M270" si="80">+SUM(B271:B274)</f>
        <v>5287.7662149827493</v>
      </c>
      <c r="C270" s="95">
        <f t="shared" si="80"/>
        <v>5897.8401105109233</v>
      </c>
      <c r="D270" s="95">
        <f t="shared" si="80"/>
        <v>6234.5893675522957</v>
      </c>
      <c r="E270" s="95">
        <f t="shared" si="80"/>
        <v>6449.7171497154786</v>
      </c>
      <c r="F270" s="95">
        <f t="shared" si="80"/>
        <v>6510.6684272793173</v>
      </c>
      <c r="G270" s="95">
        <f t="shared" si="80"/>
        <v>6339.1579056094115</v>
      </c>
      <c r="H270" s="95">
        <f t="shared" si="80"/>
        <v>6140.3511302794732</v>
      </c>
      <c r="I270" s="95">
        <f t="shared" si="80"/>
        <v>6008.7395724207108</v>
      </c>
      <c r="J270" s="95">
        <f t="shared" si="80"/>
        <v>5814.6291377079178</v>
      </c>
      <c r="K270" s="95">
        <f t="shared" si="80"/>
        <v>5683.2622855836289</v>
      </c>
      <c r="L270" s="95">
        <f t="shared" si="80"/>
        <v>5732.1555319913914</v>
      </c>
      <c r="M270" s="95">
        <f t="shared" si="80"/>
        <v>5762.2553997297437</v>
      </c>
    </row>
    <row r="271" spans="1:13" ht="16.5" x14ac:dyDescent="0.25">
      <c r="A271" s="64" t="s">
        <v>200</v>
      </c>
      <c r="B271" s="96">
        <v>2925.8848764878094</v>
      </c>
      <c r="C271" s="96">
        <v>3360.0552620772087</v>
      </c>
      <c r="D271" s="96">
        <v>3609.8594294063942</v>
      </c>
      <c r="E271" s="96">
        <v>3708.6940795902228</v>
      </c>
      <c r="F271" s="96">
        <v>3736.0819910542573</v>
      </c>
      <c r="G271" s="96">
        <v>3582.3987065629667</v>
      </c>
      <c r="H271" s="96">
        <v>3438.1556234300974</v>
      </c>
      <c r="I271" s="96">
        <v>3289.7127964250417</v>
      </c>
      <c r="J271" s="96">
        <v>3108.5114140972664</v>
      </c>
      <c r="K271" s="96">
        <v>2970.8832781540118</v>
      </c>
      <c r="L271" s="96">
        <v>2961.3400193593161</v>
      </c>
      <c r="M271" s="96">
        <v>2955.8536441865876</v>
      </c>
    </row>
    <row r="272" spans="1:13" ht="16.5" x14ac:dyDescent="0.25">
      <c r="A272" s="64" t="s">
        <v>201</v>
      </c>
      <c r="B272" s="96">
        <v>1962.0728456110965</v>
      </c>
      <c r="C272" s="96">
        <v>2112.382800575785</v>
      </c>
      <c r="D272" s="96">
        <v>2195.0852042418655</v>
      </c>
      <c r="E272" s="96">
        <v>2302.444626596744</v>
      </c>
      <c r="F272" s="96">
        <v>2310.2539755784319</v>
      </c>
      <c r="G272" s="96">
        <v>2269.1593165869403</v>
      </c>
      <c r="H272" s="96">
        <v>2210.3909150022823</v>
      </c>
      <c r="I272" s="96">
        <v>2216.5945416361606</v>
      </c>
      <c r="J272" s="96">
        <v>2192.9504460200542</v>
      </c>
      <c r="K272" s="96">
        <v>2162.2624439166871</v>
      </c>
      <c r="L272" s="96">
        <v>2207.5614437470686</v>
      </c>
      <c r="M272" s="96">
        <v>2226.3004683381514</v>
      </c>
    </row>
    <row r="273" spans="1:13" ht="16.5" x14ac:dyDescent="0.25">
      <c r="A273" s="64" t="s">
        <v>202</v>
      </c>
      <c r="B273" s="96">
        <v>383.44518349884333</v>
      </c>
      <c r="C273" s="96">
        <v>408.09825769293002</v>
      </c>
      <c r="D273" s="96">
        <v>412.12065692003563</v>
      </c>
      <c r="E273" s="96">
        <v>420.45959413051219</v>
      </c>
      <c r="F273" s="96">
        <v>445.92692041362892</v>
      </c>
      <c r="G273" s="96">
        <v>468.16224817650442</v>
      </c>
      <c r="H273" s="96">
        <v>473.53098534209352</v>
      </c>
      <c r="I273" s="96">
        <v>491.4795314015085</v>
      </c>
      <c r="J273" s="96">
        <v>513.12160894359738</v>
      </c>
      <c r="K273" s="96">
        <v>549.99777541192998</v>
      </c>
      <c r="L273" s="96">
        <v>563.17319129400676</v>
      </c>
      <c r="M273" s="96">
        <v>580.07074082000531</v>
      </c>
    </row>
    <row r="274" spans="1:13" ht="16.5" x14ac:dyDescent="0.25">
      <c r="A274" s="64" t="s">
        <v>203</v>
      </c>
      <c r="B274" s="96">
        <v>16.363309385000001</v>
      </c>
      <c r="C274" s="96">
        <v>17.303790164999999</v>
      </c>
      <c r="D274" s="96">
        <v>17.524076984000001</v>
      </c>
      <c r="E274" s="96">
        <v>18.118849397999998</v>
      </c>
      <c r="F274" s="96">
        <v>18.405540233</v>
      </c>
      <c r="G274" s="96">
        <v>19.437634282999998</v>
      </c>
      <c r="H274" s="96">
        <v>18.273606505</v>
      </c>
      <c r="I274" s="96">
        <v>10.952702958</v>
      </c>
      <c r="J274" s="96">
        <v>4.5668647E-2</v>
      </c>
      <c r="K274" s="96">
        <v>0.11878810099999999</v>
      </c>
      <c r="L274" s="96">
        <v>8.0877590999999999E-2</v>
      </c>
      <c r="M274" s="96">
        <v>3.0546384999999999E-2</v>
      </c>
    </row>
    <row r="275" spans="1:13" ht="16.5" x14ac:dyDescent="0.25">
      <c r="A275" s="64" t="s">
        <v>22</v>
      </c>
      <c r="B275" s="96">
        <v>147.26903067159898</v>
      </c>
      <c r="C275" s="96">
        <v>284.19762897069148</v>
      </c>
      <c r="D275" s="96">
        <v>177.24573649255169</v>
      </c>
      <c r="E275" s="96">
        <v>154.18832534971258</v>
      </c>
      <c r="F275" s="96">
        <v>152.41476621462306</v>
      </c>
      <c r="G275" s="96">
        <v>118.5440033047955</v>
      </c>
      <c r="H275" s="96">
        <v>157.7646342421649</v>
      </c>
      <c r="I275" s="96">
        <v>155.63596218661351</v>
      </c>
      <c r="J275" s="96">
        <v>130.60023011688517</v>
      </c>
      <c r="K275" s="96">
        <v>108.15945436976449</v>
      </c>
      <c r="L275" s="96">
        <v>131.3232726300848</v>
      </c>
      <c r="M275" s="96">
        <v>108.58147664263311</v>
      </c>
    </row>
    <row r="276" spans="1:13" ht="16.5" x14ac:dyDescent="0.25">
      <c r="A276" s="64" t="s">
        <v>136</v>
      </c>
      <c r="B276" s="98">
        <v>474.15748514062659</v>
      </c>
      <c r="C276" s="98">
        <v>754.95529641991857</v>
      </c>
      <c r="D276" s="98">
        <v>626.48760637934959</v>
      </c>
      <c r="E276" s="98">
        <v>464.45678252589323</v>
      </c>
      <c r="F276" s="98">
        <v>768.40423978409149</v>
      </c>
      <c r="G276" s="98">
        <v>663.21192754812819</v>
      </c>
      <c r="H276" s="98">
        <v>695.97698164167196</v>
      </c>
      <c r="I276" s="98">
        <v>949.20799234743413</v>
      </c>
      <c r="J276" s="98">
        <v>407.11673474398441</v>
      </c>
      <c r="K276" s="98">
        <v>760.90008573523346</v>
      </c>
      <c r="L276" s="98">
        <v>979.72865691403672</v>
      </c>
      <c r="M276" s="98">
        <v>1300.5084872014579</v>
      </c>
    </row>
    <row r="277" spans="1:13" ht="16.5" x14ac:dyDescent="0.25">
      <c r="A277" s="70"/>
      <c r="B277" s="60"/>
      <c r="C277" s="60"/>
      <c r="D277" s="60"/>
      <c r="E277" s="60"/>
      <c r="F277" s="60"/>
      <c r="G277" s="60"/>
      <c r="H277" s="60"/>
      <c r="I277" s="60"/>
      <c r="J277" s="60"/>
      <c r="K277" s="60"/>
      <c r="L277" s="60"/>
      <c r="M277" s="60"/>
    </row>
    <row r="278" spans="1:13" ht="16.5" x14ac:dyDescent="0.25">
      <c r="A278" s="70"/>
      <c r="B278" s="60"/>
      <c r="C278" s="60"/>
      <c r="D278" s="60"/>
      <c r="E278" s="60"/>
      <c r="F278" s="60"/>
      <c r="G278" s="60"/>
      <c r="H278" s="60"/>
      <c r="I278" s="60"/>
      <c r="J278" s="60"/>
      <c r="K278" s="60"/>
      <c r="L278" s="60"/>
      <c r="M278" s="60"/>
    </row>
    <row r="279" spans="1:13" ht="16.5" x14ac:dyDescent="0.25">
      <c r="A279" s="64" t="s">
        <v>206</v>
      </c>
      <c r="B279" s="98">
        <v>-3692.823975484685</v>
      </c>
      <c r="C279" s="98">
        <v>-4614.1537049905774</v>
      </c>
      <c r="D279" s="98">
        <v>-4725.2326488623003</v>
      </c>
      <c r="E279" s="98">
        <v>-4929.8221978925103</v>
      </c>
      <c r="F279" s="98">
        <v>-4990.9966982329543</v>
      </c>
      <c r="G279" s="98">
        <v>-4769.2856339536829</v>
      </c>
      <c r="H279" s="98">
        <v>-4567.5077664948685</v>
      </c>
      <c r="I279" s="98">
        <v>-4430.5951248683014</v>
      </c>
      <c r="J279" s="98">
        <v>-4154.9633723160623</v>
      </c>
      <c r="K279" s="98">
        <v>-3994.9353941090321</v>
      </c>
      <c r="L279" s="98">
        <v>-4031.1256722806179</v>
      </c>
      <c r="M279" s="98">
        <v>-4182.408213152471</v>
      </c>
    </row>
    <row r="280" spans="1:13" ht="16.5" x14ac:dyDescent="0.25">
      <c r="A280" s="70"/>
      <c r="B280" s="60"/>
      <c r="C280" s="60"/>
      <c r="D280" s="60"/>
      <c r="E280" s="60"/>
      <c r="F280" s="60"/>
      <c r="G280" s="60"/>
      <c r="H280" s="60"/>
      <c r="I280" s="60"/>
      <c r="J280" s="60"/>
      <c r="K280" s="60"/>
      <c r="L280" s="60"/>
      <c r="M280" s="60"/>
    </row>
    <row r="281" spans="1:13" ht="16.5" x14ac:dyDescent="0.25">
      <c r="A281" s="70"/>
      <c r="B281" s="112"/>
      <c r="C281" s="112"/>
      <c r="D281" s="112"/>
      <c r="E281" s="112"/>
      <c r="F281" s="112"/>
      <c r="G281" s="112"/>
      <c r="H281" s="112"/>
      <c r="I281" s="112"/>
      <c r="J281" s="112"/>
      <c r="K281" s="112"/>
      <c r="L281" s="112"/>
      <c r="M281" s="112"/>
    </row>
    <row r="297" spans="1:78" s="4" customFormat="1" x14ac:dyDescent="0.2">
      <c r="A297" s="5"/>
      <c r="M297" s="111"/>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row>
  </sheetData>
  <mergeCells count="52">
    <mergeCell ref="J199:J200"/>
    <mergeCell ref="K199:K200"/>
    <mergeCell ref="L199:L200"/>
    <mergeCell ref="M199:M200"/>
    <mergeCell ref="H199:H200"/>
    <mergeCell ref="E199:E200"/>
    <mergeCell ref="F199:F200"/>
    <mergeCell ref="G199:G200"/>
    <mergeCell ref="D185:D186"/>
    <mergeCell ref="I199:I200"/>
    <mergeCell ref="G185:G186"/>
    <mergeCell ref="H185:H186"/>
    <mergeCell ref="A199:A200"/>
    <mergeCell ref="C185:C186"/>
    <mergeCell ref="B199:B200"/>
    <mergeCell ref="C199:C200"/>
    <mergeCell ref="D199:D200"/>
    <mergeCell ref="J185:J186"/>
    <mergeCell ref="K185:K186"/>
    <mergeCell ref="A185:A186"/>
    <mergeCell ref="I185:I186"/>
    <mergeCell ref="B185:B186"/>
    <mergeCell ref="L185:L186"/>
    <mergeCell ref="M185:M186"/>
    <mergeCell ref="I99:I100"/>
    <mergeCell ref="B99:B100"/>
    <mergeCell ref="C99:C100"/>
    <mergeCell ref="D99:D100"/>
    <mergeCell ref="E99:E100"/>
    <mergeCell ref="F99:F100"/>
    <mergeCell ref="G99:G100"/>
    <mergeCell ref="H99:H100"/>
    <mergeCell ref="J99:J100"/>
    <mergeCell ref="K99:K100"/>
    <mergeCell ref="L99:L100"/>
    <mergeCell ref="M99:M100"/>
    <mergeCell ref="E185:E186"/>
    <mergeCell ref="F185:F186"/>
    <mergeCell ref="D8:D9"/>
    <mergeCell ref="E8:E9"/>
    <mergeCell ref="F8:F9"/>
    <mergeCell ref="G8:G9"/>
    <mergeCell ref="A99:A100"/>
    <mergeCell ref="C8:C9"/>
    <mergeCell ref="B8:B9"/>
    <mergeCell ref="A8:A9"/>
    <mergeCell ref="M8:M9"/>
    <mergeCell ref="H8:H9"/>
    <mergeCell ref="I8:I9"/>
    <mergeCell ref="J8:J9"/>
    <mergeCell ref="K8:K9"/>
    <mergeCell ref="L8:L9"/>
  </mergeCells>
  <pageMargins left="0.70866141732283472" right="0.70866141732283472" top="0.74803149606299213" bottom="0.74803149606299213" header="0.31496062992125984" footer="0.31496062992125984"/>
  <pageSetup paperSize="5"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4E90-9A1A-45A3-906E-5BB94A99F09F}">
  <sheetPr>
    <tabColor rgb="FF002060"/>
  </sheetPr>
  <dimension ref="A1:R339"/>
  <sheetViews>
    <sheetView showGridLines="0" tabSelected="1" view="pageBreakPreview" topLeftCell="A209" zoomScale="55" zoomScaleNormal="55" zoomScaleSheetLayoutView="55" workbookViewId="0">
      <pane xSplit="1" topLeftCell="F1" activePane="topRight" state="frozen"/>
      <selection activeCell="E34" sqref="E34"/>
      <selection pane="topRight" activeCell="O279" sqref="O279"/>
    </sheetView>
  </sheetViews>
  <sheetFormatPr baseColWidth="10" defaultColWidth="11.42578125" defaultRowHeight="14.25" outlineLevelRow="1" outlineLevelCol="1" x14ac:dyDescent="0.2"/>
  <cols>
    <col min="1" max="1" width="108.85546875" style="5" customWidth="1"/>
    <col min="2" max="2" width="27" style="5" customWidth="1" outlineLevel="1"/>
    <col min="3" max="3" width="23.7109375" style="4" customWidth="1"/>
    <col min="4" max="4" width="23.5703125" style="4" bestFit="1" customWidth="1" outlineLevel="1"/>
    <col min="5" max="6" width="24.28515625" style="4" bestFit="1" customWidth="1" outlineLevel="1"/>
    <col min="7" max="7" width="24" style="4" bestFit="1" customWidth="1" outlineLevel="1"/>
    <col min="8" max="9" width="23.5703125" style="4" bestFit="1" customWidth="1" outlineLevel="1"/>
    <col min="10" max="10" width="25.5703125" style="4" bestFit="1" customWidth="1" outlineLevel="1"/>
    <col min="11" max="11" width="30.28515625" style="4" bestFit="1" customWidth="1" outlineLevel="1"/>
    <col min="12" max="12" width="31.85546875" style="4" bestFit="1" customWidth="1" outlineLevel="1"/>
    <col min="13" max="13" width="31.5703125" style="4" bestFit="1" customWidth="1" outlineLevel="1"/>
    <col min="14" max="14" width="23" style="4" bestFit="1" customWidth="1" outlineLevel="1"/>
    <col min="15" max="15" width="23" style="4" customWidth="1" outlineLevel="1"/>
    <col min="16" max="16384" width="11.42578125" style="5"/>
  </cols>
  <sheetData>
    <row r="1" spans="1:15" ht="17.45" customHeight="1" x14ac:dyDescent="0.3">
      <c r="A1" s="1" t="s">
        <v>0</v>
      </c>
      <c r="B1" s="2"/>
      <c r="C1" s="3"/>
      <c r="D1" s="3"/>
      <c r="E1" s="3"/>
      <c r="F1" s="3"/>
      <c r="G1" s="3"/>
      <c r="H1" s="3"/>
      <c r="I1" s="3"/>
      <c r="J1" s="3"/>
      <c r="K1" s="3"/>
      <c r="L1" s="3"/>
      <c r="M1" s="3"/>
      <c r="N1" s="3"/>
      <c r="O1" s="3"/>
    </row>
    <row r="2" spans="1:15" ht="17.45" customHeight="1" x14ac:dyDescent="0.3">
      <c r="A2" s="1" t="s">
        <v>1</v>
      </c>
      <c r="B2" s="6"/>
      <c r="C2" s="3"/>
      <c r="D2" s="3"/>
      <c r="E2" s="3"/>
      <c r="F2" s="3"/>
      <c r="G2" s="3"/>
      <c r="H2" s="3"/>
      <c r="I2" s="3"/>
      <c r="J2" s="3"/>
      <c r="K2" s="3"/>
      <c r="L2" s="3"/>
      <c r="M2" s="3"/>
      <c r="N2" s="3"/>
      <c r="O2" s="3"/>
    </row>
    <row r="3" spans="1:15" ht="17.45" customHeight="1" x14ac:dyDescent="0.3">
      <c r="A3" s="1" t="s">
        <v>211</v>
      </c>
      <c r="B3" s="7"/>
      <c r="C3" s="3"/>
      <c r="D3" s="3"/>
      <c r="E3" s="3"/>
      <c r="F3" s="3"/>
      <c r="G3" s="3"/>
      <c r="H3" s="3"/>
      <c r="I3" s="3"/>
      <c r="J3" s="3"/>
      <c r="K3" s="3"/>
      <c r="L3" s="3"/>
      <c r="M3" s="3"/>
      <c r="N3" s="3"/>
      <c r="O3" s="3"/>
    </row>
    <row r="4" spans="1:15" ht="17.45" customHeight="1" x14ac:dyDescent="0.2">
      <c r="A4" s="1" t="s">
        <v>3</v>
      </c>
      <c r="B4" s="9" t="s">
        <v>177</v>
      </c>
      <c r="C4" s="9" t="s">
        <v>178</v>
      </c>
      <c r="D4" s="9" t="s">
        <v>179</v>
      </c>
      <c r="E4" s="9" t="s">
        <v>4</v>
      </c>
      <c r="F4" s="9" t="s">
        <v>180</v>
      </c>
      <c r="G4" s="9" t="s">
        <v>181</v>
      </c>
      <c r="H4" s="9" t="s">
        <v>182</v>
      </c>
      <c r="I4" s="9" t="s">
        <v>183</v>
      </c>
      <c r="J4" s="9" t="s">
        <v>184</v>
      </c>
      <c r="K4" s="9" t="s">
        <v>185</v>
      </c>
      <c r="L4" s="9" t="s">
        <v>186</v>
      </c>
      <c r="M4" s="10" t="s">
        <v>187</v>
      </c>
      <c r="N4" s="10"/>
      <c r="O4" s="10"/>
    </row>
    <row r="5" spans="1:15" ht="17.45" customHeight="1" outlineLevel="1" x14ac:dyDescent="0.3">
      <c r="A5" s="1"/>
      <c r="B5" s="7"/>
      <c r="C5" s="11"/>
      <c r="D5" s="11"/>
      <c r="E5" s="11"/>
      <c r="F5" s="11"/>
      <c r="G5" s="11"/>
      <c r="H5" s="11"/>
      <c r="I5" s="11"/>
      <c r="J5" s="11"/>
      <c r="K5" s="11"/>
      <c r="L5" s="11"/>
      <c r="M5" s="11"/>
      <c r="N5" s="11"/>
      <c r="O5" s="11"/>
    </row>
    <row r="6" spans="1:15" ht="125.25" customHeight="1" x14ac:dyDescent="0.2">
      <c r="A6" s="170" t="s">
        <v>226</v>
      </c>
      <c r="B6" s="170"/>
      <c r="C6" s="170"/>
      <c r="D6" s="170"/>
      <c r="E6" s="170"/>
      <c r="F6" s="170"/>
      <c r="G6" s="170"/>
      <c r="H6" s="170"/>
      <c r="I6" s="170"/>
      <c r="J6" s="170"/>
      <c r="K6" s="170"/>
      <c r="L6" s="170"/>
      <c r="M6" s="170"/>
      <c r="N6" s="160"/>
      <c r="O6" s="160"/>
    </row>
    <row r="7" spans="1:15" ht="17.45" customHeight="1" x14ac:dyDescent="0.3">
      <c r="A7" s="8"/>
      <c r="B7" s="7"/>
      <c r="C7" s="11"/>
      <c r="D7" s="11"/>
      <c r="E7" s="11"/>
      <c r="F7" s="11"/>
      <c r="G7" s="11"/>
      <c r="H7" s="11"/>
      <c r="I7" s="11"/>
      <c r="J7" s="11"/>
      <c r="K7" s="11"/>
      <c r="L7" s="11"/>
      <c r="M7" s="11"/>
      <c r="N7" s="11"/>
      <c r="O7" s="11"/>
    </row>
    <row r="8" spans="1:15" ht="17.45" customHeight="1" x14ac:dyDescent="0.2">
      <c r="A8" s="166" t="s">
        <v>5</v>
      </c>
      <c r="B8" s="169" t="s">
        <v>188</v>
      </c>
      <c r="C8" s="169" t="s">
        <v>7</v>
      </c>
      <c r="D8" s="169" t="s">
        <v>8</v>
      </c>
      <c r="E8" s="169" t="s">
        <v>9</v>
      </c>
      <c r="F8" s="169" t="s">
        <v>10</v>
      </c>
      <c r="G8" s="169" t="s">
        <v>11</v>
      </c>
      <c r="H8" s="169" t="s">
        <v>12</v>
      </c>
      <c r="I8" s="169" t="s">
        <v>13</v>
      </c>
      <c r="J8" s="169" t="s">
        <v>6</v>
      </c>
      <c r="K8" s="169" t="s">
        <v>14</v>
      </c>
      <c r="L8" s="169" t="s">
        <v>15</v>
      </c>
      <c r="M8" s="169" t="s">
        <v>16</v>
      </c>
      <c r="N8" s="159" t="s">
        <v>224</v>
      </c>
      <c r="O8" s="171" t="s">
        <v>229</v>
      </c>
    </row>
    <row r="9" spans="1:15" ht="17.45" customHeight="1" x14ac:dyDescent="0.2">
      <c r="A9" s="166"/>
      <c r="B9" s="169"/>
      <c r="C9" s="169"/>
      <c r="D9" s="169"/>
      <c r="E9" s="169"/>
      <c r="F9" s="169"/>
      <c r="G9" s="169"/>
      <c r="H9" s="169"/>
      <c r="I9" s="169"/>
      <c r="J9" s="169"/>
      <c r="K9" s="169"/>
      <c r="L9" s="169"/>
      <c r="M9" s="169"/>
      <c r="N9" s="161"/>
      <c r="O9" s="172"/>
    </row>
    <row r="10" spans="1:15" ht="17.45" customHeight="1" x14ac:dyDescent="0.2">
      <c r="A10" s="12"/>
      <c r="B10" s="12"/>
      <c r="C10" s="12"/>
      <c r="D10" s="12"/>
      <c r="E10" s="12"/>
      <c r="F10" s="12"/>
      <c r="G10" s="12"/>
      <c r="H10" s="12"/>
      <c r="I10" s="12"/>
      <c r="J10" s="12"/>
      <c r="K10" s="12"/>
      <c r="L10" s="12"/>
      <c r="M10" s="12"/>
      <c r="N10" s="155"/>
      <c r="O10" s="173"/>
    </row>
    <row r="11" spans="1:15" ht="17.25" customHeight="1" x14ac:dyDescent="0.2">
      <c r="A11" s="13" t="s">
        <v>70</v>
      </c>
      <c r="B11" s="14">
        <v>16291.653922301122</v>
      </c>
      <c r="C11" s="15">
        <v>18723.384288125864</v>
      </c>
      <c r="D11" s="14">
        <v>18634.636156023571</v>
      </c>
      <c r="E11" s="14">
        <v>18277.556977207125</v>
      </c>
      <c r="F11" s="14">
        <v>18761.572410837427</v>
      </c>
      <c r="G11" s="14">
        <v>18885.103434624507</v>
      </c>
      <c r="H11" s="14">
        <v>19488.865560599952</v>
      </c>
      <c r="I11" s="14">
        <v>19210.480589815219</v>
      </c>
      <c r="J11" s="14">
        <v>17130.964971202178</v>
      </c>
      <c r="K11" s="15">
        <v>19508.856336004006</v>
      </c>
      <c r="L11" s="15">
        <v>19056.790823070933</v>
      </c>
      <c r="M11" s="15">
        <v>18657.320242747493</v>
      </c>
      <c r="N11" s="154">
        <v>19354.710273889137</v>
      </c>
      <c r="O11" s="122">
        <v>23734.065217250198</v>
      </c>
    </row>
    <row r="12" spans="1:15" ht="9" customHeight="1" x14ac:dyDescent="0.2">
      <c r="A12" s="13"/>
      <c r="B12" s="16"/>
      <c r="C12" s="16"/>
      <c r="D12" s="16"/>
      <c r="E12" s="16"/>
      <c r="F12" s="16"/>
      <c r="G12" s="16"/>
      <c r="H12" s="16"/>
      <c r="I12" s="16"/>
      <c r="J12" s="16"/>
      <c r="K12" s="16"/>
      <c r="L12" s="16"/>
      <c r="M12" s="16"/>
      <c r="N12" s="78"/>
      <c r="O12" s="145"/>
    </row>
    <row r="13" spans="1:15" ht="17.45" customHeight="1" x14ac:dyDescent="0.2">
      <c r="A13" s="13" t="s">
        <v>71</v>
      </c>
      <c r="B13" s="18"/>
      <c r="C13" s="18"/>
      <c r="D13" s="18"/>
      <c r="E13" s="18"/>
      <c r="F13" s="18"/>
      <c r="G13" s="18"/>
      <c r="H13" s="18"/>
      <c r="I13" s="18"/>
      <c r="J13" s="18"/>
      <c r="K13" s="18"/>
      <c r="L13" s="18"/>
      <c r="M13" s="18"/>
      <c r="N13" s="152"/>
      <c r="O13" s="145"/>
    </row>
    <row r="14" spans="1:15" ht="17.45" customHeight="1" x14ac:dyDescent="0.2">
      <c r="A14" s="20" t="s">
        <v>72</v>
      </c>
      <c r="B14" s="18">
        <v>3703.2229842917077</v>
      </c>
      <c r="C14" s="18">
        <v>5099.7111568053178</v>
      </c>
      <c r="D14" s="18">
        <v>5284.0963610057288</v>
      </c>
      <c r="E14" s="18">
        <v>5729.0546509000314</v>
      </c>
      <c r="F14" s="18">
        <v>7081.90338957936</v>
      </c>
      <c r="G14" s="18">
        <v>7740.5770135865032</v>
      </c>
      <c r="H14" s="18">
        <v>8783.1102002420357</v>
      </c>
      <c r="I14" s="18">
        <v>11885.273968326219</v>
      </c>
      <c r="J14" s="18">
        <v>11909.486416334472</v>
      </c>
      <c r="K14" s="18">
        <v>11742.899259749776</v>
      </c>
      <c r="L14" s="18">
        <v>14871.352476040338</v>
      </c>
      <c r="M14" s="18">
        <v>17779.239612643149</v>
      </c>
      <c r="N14" s="152">
        <v>17582.843967756999</v>
      </c>
      <c r="O14" s="145">
        <v>16956.782308365215</v>
      </c>
    </row>
    <row r="15" spans="1:15" ht="17.45" customHeight="1" x14ac:dyDescent="0.2">
      <c r="A15" s="20" t="s">
        <v>73</v>
      </c>
      <c r="B15" s="18">
        <v>5933.597331738456</v>
      </c>
      <c r="C15" s="18">
        <v>6423.6829337329864</v>
      </c>
      <c r="D15" s="18">
        <v>5926.3322632694189</v>
      </c>
      <c r="E15" s="18">
        <v>5347.413019021611</v>
      </c>
      <c r="F15" s="18">
        <v>6173.9293323128086</v>
      </c>
      <c r="G15" s="18">
        <v>6291.4152915010691</v>
      </c>
      <c r="H15" s="18">
        <v>6515.6710511110268</v>
      </c>
      <c r="I15" s="18">
        <v>7414.0647363809303</v>
      </c>
      <c r="J15" s="18">
        <v>7152.9572250261062</v>
      </c>
      <c r="K15" s="18">
        <v>8028.8991326686228</v>
      </c>
      <c r="L15" s="18">
        <v>8339.3202965065375</v>
      </c>
      <c r="M15" s="18">
        <v>8613.7687870323989</v>
      </c>
      <c r="N15" s="152">
        <v>9297.7257075922898</v>
      </c>
      <c r="O15" s="145">
        <v>9702.7341163174078</v>
      </c>
    </row>
    <row r="16" spans="1:15" ht="17.45" customHeight="1" x14ac:dyDescent="0.2">
      <c r="A16" s="20" t="s">
        <v>74</v>
      </c>
      <c r="B16" s="18">
        <v>2041.1331613171758</v>
      </c>
      <c r="C16" s="18">
        <v>1914.3932370813416</v>
      </c>
      <c r="D16" s="18">
        <v>1913.7428700509997</v>
      </c>
      <c r="E16" s="18">
        <v>1733.887378696</v>
      </c>
      <c r="F16" s="18">
        <v>2077.5666154850001</v>
      </c>
      <c r="G16" s="18">
        <v>1236.047992669</v>
      </c>
      <c r="H16" s="18">
        <v>1108.8103405879999</v>
      </c>
      <c r="I16" s="18">
        <v>810.40682348999997</v>
      </c>
      <c r="J16" s="18">
        <v>969.29351914799997</v>
      </c>
      <c r="K16" s="18">
        <v>981.946513729</v>
      </c>
      <c r="L16" s="18">
        <v>1337.67732598</v>
      </c>
      <c r="M16" s="18">
        <v>1544.225679446</v>
      </c>
      <c r="N16" s="152">
        <v>2217.0214177020002</v>
      </c>
      <c r="O16" s="145">
        <v>2029.9478498189999</v>
      </c>
    </row>
    <row r="17" spans="1:15" ht="17.45" customHeight="1" x14ac:dyDescent="0.2">
      <c r="A17" s="21" t="s">
        <v>75</v>
      </c>
      <c r="B17" s="22">
        <v>11677.953477347339</v>
      </c>
      <c r="C17" s="22">
        <v>13437.787327619646</v>
      </c>
      <c r="D17" s="22">
        <v>13124.171494326147</v>
      </c>
      <c r="E17" s="22">
        <v>12810.355048617643</v>
      </c>
      <c r="F17" s="22">
        <v>15333.39933737717</v>
      </c>
      <c r="G17" s="22">
        <v>15268.040297756574</v>
      </c>
      <c r="H17" s="22">
        <v>16407.591591941062</v>
      </c>
      <c r="I17" s="22">
        <v>20109.745528197149</v>
      </c>
      <c r="J17" s="22">
        <v>20031.737160508579</v>
      </c>
      <c r="K17" s="22">
        <v>20753.7449061474</v>
      </c>
      <c r="L17" s="22">
        <v>24548.350098526873</v>
      </c>
      <c r="M17" s="22">
        <v>27937.23407912155</v>
      </c>
      <c r="N17" s="122">
        <v>29097.591093051287</v>
      </c>
      <c r="O17" s="122">
        <v>28689.464274501624</v>
      </c>
    </row>
    <row r="18" spans="1:15" s="25" customFormat="1" ht="17.45" customHeight="1" x14ac:dyDescent="0.2">
      <c r="A18" s="23" t="s">
        <v>76</v>
      </c>
      <c r="B18" s="24">
        <v>1.3779141069999998</v>
      </c>
      <c r="C18" s="24">
        <v>1.389894679</v>
      </c>
      <c r="D18" s="24">
        <v>1.389894679</v>
      </c>
      <c r="E18" s="24">
        <v>1.389894679</v>
      </c>
      <c r="F18" s="24">
        <v>1.389894679</v>
      </c>
      <c r="G18" s="24">
        <v>1.389894679</v>
      </c>
      <c r="H18" s="24">
        <v>1.389894679</v>
      </c>
      <c r="I18" s="24">
        <v>1.389894679</v>
      </c>
      <c r="J18" s="24">
        <v>1.389894679</v>
      </c>
      <c r="K18" s="24">
        <v>1.389894679</v>
      </c>
      <c r="L18" s="24">
        <v>1.389894679</v>
      </c>
      <c r="M18" s="24">
        <v>1.389894679</v>
      </c>
      <c r="N18" s="152">
        <v>0</v>
      </c>
      <c r="O18" s="145">
        <v>0</v>
      </c>
    </row>
    <row r="19" spans="1:15" ht="17.45" customHeight="1" outlineLevel="1" x14ac:dyDescent="0.2">
      <c r="A19" s="26" t="s">
        <v>77</v>
      </c>
      <c r="B19" s="18">
        <v>18533.059389996983</v>
      </c>
      <c r="C19" s="18">
        <v>17770.512975436439</v>
      </c>
      <c r="D19" s="18">
        <v>19033.473590820355</v>
      </c>
      <c r="E19" s="18">
        <v>19945.627418295564</v>
      </c>
      <c r="F19" s="18">
        <v>20332.262155915796</v>
      </c>
      <c r="G19" s="18">
        <v>21900.777552487874</v>
      </c>
      <c r="H19" s="18">
        <v>22112.597125791039</v>
      </c>
      <c r="I19" s="18">
        <v>20998.165468125124</v>
      </c>
      <c r="J19" s="18">
        <v>23197.467896719398</v>
      </c>
      <c r="K19" s="18">
        <v>24887.123831406974</v>
      </c>
      <c r="L19" s="19">
        <v>25815.759256239813</v>
      </c>
      <c r="M19" s="19">
        <v>28452.872632622584</v>
      </c>
      <c r="N19" s="145">
        <v>28455.956726675391</v>
      </c>
      <c r="O19" s="145">
        <v>27509.330596401545</v>
      </c>
    </row>
    <row r="20" spans="1:15" ht="17.45" customHeight="1" outlineLevel="1" x14ac:dyDescent="0.2">
      <c r="A20" s="26" t="s">
        <v>78</v>
      </c>
      <c r="B20" s="18">
        <v>1476.7324609369819</v>
      </c>
      <c r="C20" s="18">
        <v>903.06032321324381</v>
      </c>
      <c r="D20" s="18">
        <v>1034.234726760807</v>
      </c>
      <c r="E20" s="18">
        <v>994.64629786349212</v>
      </c>
      <c r="F20" s="18">
        <v>1117.3488263521749</v>
      </c>
      <c r="G20" s="18">
        <v>1370.6011553117446</v>
      </c>
      <c r="H20" s="18">
        <v>1439.6033962789347</v>
      </c>
      <c r="I20" s="18">
        <v>1436.9338676023146</v>
      </c>
      <c r="J20" s="18">
        <v>1421.3032813317645</v>
      </c>
      <c r="K20" s="18">
        <v>1652.5796769535343</v>
      </c>
      <c r="L20" s="18">
        <v>1777.1985507345064</v>
      </c>
      <c r="M20" s="18">
        <v>1558.9844352831408</v>
      </c>
      <c r="N20" s="152">
        <v>1599.4788552805553</v>
      </c>
      <c r="O20" s="145">
        <v>1582.550101742758</v>
      </c>
    </row>
    <row r="21" spans="1:15" ht="17.45" customHeight="1" x14ac:dyDescent="0.2">
      <c r="A21" s="20" t="s">
        <v>79</v>
      </c>
      <c r="B21" s="18">
        <v>20009.791850933965</v>
      </c>
      <c r="C21" s="18">
        <v>18673.573298649684</v>
      </c>
      <c r="D21" s="18">
        <v>20067.70831758116</v>
      </c>
      <c r="E21" s="18">
        <v>20940.273716159056</v>
      </c>
      <c r="F21" s="18">
        <v>21449.610982267972</v>
      </c>
      <c r="G21" s="18">
        <v>23271.37870779962</v>
      </c>
      <c r="H21" s="18">
        <v>23552.200522069972</v>
      </c>
      <c r="I21" s="18">
        <v>22435.099335727438</v>
      </c>
      <c r="J21" s="18">
        <v>24618.771178051164</v>
      </c>
      <c r="K21" s="18">
        <v>26539.703508360508</v>
      </c>
      <c r="L21" s="19">
        <v>27592.957806974318</v>
      </c>
      <c r="M21" s="19">
        <v>30011.857067905727</v>
      </c>
      <c r="N21" s="145">
        <v>30055.435581955946</v>
      </c>
      <c r="O21" s="145">
        <v>29091.880698144305</v>
      </c>
    </row>
    <row r="22" spans="1:15" ht="17.45" customHeight="1" x14ac:dyDescent="0.2">
      <c r="A22" s="20" t="s">
        <v>80</v>
      </c>
      <c r="B22" s="18">
        <v>9367.1333800002412</v>
      </c>
      <c r="C22" s="18">
        <v>9446.7303729969371</v>
      </c>
      <c r="D22" s="18">
        <v>9437.5318959393735</v>
      </c>
      <c r="E22" s="18">
        <v>9489.6654364800688</v>
      </c>
      <c r="F22" s="18">
        <v>9728.070125007398</v>
      </c>
      <c r="G22" s="18">
        <v>9960.9504124777541</v>
      </c>
      <c r="H22" s="18">
        <v>9958.7462622254006</v>
      </c>
      <c r="I22" s="18">
        <v>10181.245927398259</v>
      </c>
      <c r="J22" s="18">
        <v>10470.904061157486</v>
      </c>
      <c r="K22" s="18">
        <v>10220.074701465433</v>
      </c>
      <c r="L22" s="19">
        <v>9262.9024518556962</v>
      </c>
      <c r="M22" s="19">
        <v>9126.0858984848037</v>
      </c>
      <c r="N22" s="145">
        <v>9197.1786869371917</v>
      </c>
      <c r="O22" s="145">
        <v>9458.3366654902366</v>
      </c>
    </row>
    <row r="23" spans="1:15" ht="17.45" customHeight="1" x14ac:dyDescent="0.2">
      <c r="A23" s="21" t="s">
        <v>81</v>
      </c>
      <c r="B23" s="22">
        <v>29378.303145041209</v>
      </c>
      <c r="C23" s="22">
        <v>28121.693566325623</v>
      </c>
      <c r="D23" s="22">
        <v>29506.630108199533</v>
      </c>
      <c r="E23" s="22">
        <v>30431.329047318126</v>
      </c>
      <c r="F23" s="22">
        <v>31179.071001954369</v>
      </c>
      <c r="G23" s="22">
        <v>33233.719014956376</v>
      </c>
      <c r="H23" s="22">
        <v>33512.336678974374</v>
      </c>
      <c r="I23" s="22">
        <v>32617.735157804695</v>
      </c>
      <c r="J23" s="22">
        <v>35091.065133887649</v>
      </c>
      <c r="K23" s="22">
        <v>36761.168104504941</v>
      </c>
      <c r="L23" s="22">
        <v>36857.250153509012</v>
      </c>
      <c r="M23" s="22">
        <v>39139.332861069532</v>
      </c>
      <c r="N23" s="122">
        <v>39252.614268893136</v>
      </c>
      <c r="O23" s="122">
        <v>38550.21736363454</v>
      </c>
    </row>
    <row r="24" spans="1:15" ht="17.45" customHeight="1" x14ac:dyDescent="0.2">
      <c r="A24" s="13" t="s">
        <v>82</v>
      </c>
      <c r="B24" s="22">
        <v>20.747488576838002</v>
      </c>
      <c r="C24" s="22">
        <v>35.107829307640003</v>
      </c>
      <c r="D24" s="22">
        <v>69.338280691380007</v>
      </c>
      <c r="E24" s="22">
        <v>28.913447673199997</v>
      </c>
      <c r="F24" s="22">
        <v>48.662033836900001</v>
      </c>
      <c r="G24" s="22">
        <v>58.930483043999999</v>
      </c>
      <c r="H24" s="22">
        <v>61.565500365319998</v>
      </c>
      <c r="I24" s="22">
        <v>71.845756199009998</v>
      </c>
      <c r="J24" s="22">
        <v>54.019405407799994</v>
      </c>
      <c r="K24" s="22">
        <v>39.868018144859995</v>
      </c>
      <c r="L24" s="22">
        <v>40.010968832490001</v>
      </c>
      <c r="M24" s="22">
        <v>36.649659399999997</v>
      </c>
      <c r="N24" s="122">
        <v>236.55809863243999</v>
      </c>
      <c r="O24" s="122">
        <v>307.9752732595</v>
      </c>
    </row>
    <row r="25" spans="1:15" ht="12" customHeight="1" x14ac:dyDescent="0.2">
      <c r="A25" s="21"/>
      <c r="B25" s="28"/>
      <c r="C25" s="28"/>
      <c r="D25" s="28"/>
      <c r="E25" s="28"/>
      <c r="F25" s="28"/>
      <c r="G25" s="28"/>
      <c r="H25" s="28"/>
      <c r="I25" s="28"/>
      <c r="J25" s="28"/>
      <c r="K25" s="28"/>
      <c r="L25" s="28"/>
      <c r="M25" s="28"/>
      <c r="N25" s="151"/>
      <c r="O25" s="151"/>
    </row>
    <row r="26" spans="1:15" ht="17.45" customHeight="1" x14ac:dyDescent="0.2">
      <c r="A26" s="21" t="s">
        <v>83</v>
      </c>
      <c r="B26" s="22"/>
      <c r="C26" s="22"/>
      <c r="D26" s="22"/>
      <c r="E26" s="22"/>
      <c r="F26" s="22"/>
      <c r="G26" s="22"/>
      <c r="H26" s="22"/>
      <c r="I26" s="22"/>
      <c r="J26" s="22"/>
      <c r="K26" s="22"/>
      <c r="L26" s="22"/>
      <c r="M26" s="22"/>
      <c r="N26" s="122"/>
      <c r="O26" s="122"/>
    </row>
    <row r="27" spans="1:15" ht="17.45" customHeight="1" x14ac:dyDescent="0.2">
      <c r="A27" s="29" t="s">
        <v>84</v>
      </c>
      <c r="B27" s="16">
        <v>100630.70615421023</v>
      </c>
      <c r="C27" s="16">
        <v>100358.18995048713</v>
      </c>
      <c r="D27" s="16">
        <v>100422.12530689545</v>
      </c>
      <c r="E27" s="16">
        <v>100847.50264191505</v>
      </c>
      <c r="F27" s="16">
        <v>99791.896573268343</v>
      </c>
      <c r="G27" s="16">
        <v>102222.08869267345</v>
      </c>
      <c r="H27" s="16">
        <v>105850.67294374517</v>
      </c>
      <c r="I27" s="16">
        <v>104769.02546827015</v>
      </c>
      <c r="J27" s="16">
        <v>106908.20444355869</v>
      </c>
      <c r="K27" s="16">
        <v>105382.6262243633</v>
      </c>
      <c r="L27" s="17">
        <v>106128.45114917344</v>
      </c>
      <c r="M27" s="17">
        <v>108280.30111639971</v>
      </c>
      <c r="N27" s="126">
        <v>110086.49947248989</v>
      </c>
      <c r="O27" s="145">
        <v>111460.85031922303</v>
      </c>
    </row>
    <row r="28" spans="1:15" ht="17.45" customHeight="1" x14ac:dyDescent="0.2">
      <c r="A28" s="30" t="s">
        <v>84</v>
      </c>
      <c r="B28" s="16">
        <v>94703.397073037326</v>
      </c>
      <c r="C28" s="16">
        <v>96539.089307975068</v>
      </c>
      <c r="D28" s="16">
        <v>97708.595280665249</v>
      </c>
      <c r="E28" s="16">
        <v>99232.95429980605</v>
      </c>
      <c r="F28" s="16">
        <v>99470.760648313633</v>
      </c>
      <c r="G28" s="16">
        <v>101916.07758685484</v>
      </c>
      <c r="H28" s="16">
        <v>104495.64251940946</v>
      </c>
      <c r="I28" s="16">
        <v>104337.12154914827</v>
      </c>
      <c r="J28" s="16">
        <v>106326.43448194941</v>
      </c>
      <c r="K28" s="16">
        <v>104774.25165805581</v>
      </c>
      <c r="L28" s="16">
        <v>104652.62181324244</v>
      </c>
      <c r="M28" s="16">
        <v>107103.70432064554</v>
      </c>
      <c r="N28" s="78">
        <v>108308.98301452241</v>
      </c>
      <c r="O28" s="145">
        <v>110022.91666444541</v>
      </c>
    </row>
    <row r="29" spans="1:15" ht="17.45" customHeight="1" x14ac:dyDescent="0.2">
      <c r="A29" s="30" t="s">
        <v>85</v>
      </c>
      <c r="B29" s="16">
        <v>5927.3090811729016</v>
      </c>
      <c r="C29" s="16">
        <v>3819.1006425120568</v>
      </c>
      <c r="D29" s="16">
        <v>2713.530026230208</v>
      </c>
      <c r="E29" s="16">
        <v>1614.5483421090059</v>
      </c>
      <c r="F29" s="16">
        <v>321.1359249547134</v>
      </c>
      <c r="G29" s="16">
        <v>306.01110581861525</v>
      </c>
      <c r="H29" s="16">
        <v>1355.0304243357061</v>
      </c>
      <c r="I29" s="16">
        <v>431.90391912187795</v>
      </c>
      <c r="J29" s="16">
        <v>581.76996160926808</v>
      </c>
      <c r="K29" s="16">
        <v>608.37456630748397</v>
      </c>
      <c r="L29" s="17">
        <v>1475.829335931011</v>
      </c>
      <c r="M29" s="17">
        <v>1176.5967957541689</v>
      </c>
      <c r="N29" s="126">
        <v>1777.5164579674761</v>
      </c>
      <c r="O29" s="145">
        <v>1437.9336547776149</v>
      </c>
    </row>
    <row r="30" spans="1:15" ht="17.45" customHeight="1" x14ac:dyDescent="0.2">
      <c r="A30" s="29" t="s">
        <v>86</v>
      </c>
      <c r="B30" s="16">
        <v>55387.912970291436</v>
      </c>
      <c r="C30" s="16">
        <v>56296.013056149619</v>
      </c>
      <c r="D30" s="16">
        <v>56478.976723869913</v>
      </c>
      <c r="E30" s="16">
        <v>57154.905961722026</v>
      </c>
      <c r="F30" s="16">
        <v>56659.947491251136</v>
      </c>
      <c r="G30" s="16">
        <v>56641.565916774634</v>
      </c>
      <c r="H30" s="16">
        <v>56752.11248711808</v>
      </c>
      <c r="I30" s="16">
        <v>57194.74210385717</v>
      </c>
      <c r="J30" s="16">
        <v>57727.969686620512</v>
      </c>
      <c r="K30" s="16">
        <v>58323.62530117188</v>
      </c>
      <c r="L30" s="16">
        <v>58725.216164852856</v>
      </c>
      <c r="M30" s="16">
        <v>59744.896539928435</v>
      </c>
      <c r="N30" s="126">
        <v>60456.213356790009</v>
      </c>
      <c r="O30" s="145">
        <v>60782.909584678644</v>
      </c>
    </row>
    <row r="31" spans="1:15" ht="17.45" customHeight="1" x14ac:dyDescent="0.2">
      <c r="A31" s="29" t="s">
        <v>87</v>
      </c>
      <c r="B31" s="16">
        <v>13944.236003773025</v>
      </c>
      <c r="C31" s="16">
        <v>14164.44322678081</v>
      </c>
      <c r="D31" s="16">
        <v>14275.781804204944</v>
      </c>
      <c r="E31" s="16">
        <v>14770.95522038088</v>
      </c>
      <c r="F31" s="16">
        <v>15363.687786266048</v>
      </c>
      <c r="G31" s="16">
        <v>15737.770911624199</v>
      </c>
      <c r="H31" s="16">
        <v>16305.335325474485</v>
      </c>
      <c r="I31" s="16">
        <v>17232.328500810996</v>
      </c>
      <c r="J31" s="16">
        <v>18494.856071535942</v>
      </c>
      <c r="K31" s="16">
        <v>19584.33804384898</v>
      </c>
      <c r="L31" s="16">
        <v>20349.862679524009</v>
      </c>
      <c r="M31" s="16">
        <v>21273.918022428014</v>
      </c>
      <c r="N31" s="126">
        <v>22111.70973913297</v>
      </c>
      <c r="O31" s="145">
        <v>22882.456329528992</v>
      </c>
    </row>
    <row r="32" spans="1:15" ht="17.45" customHeight="1" x14ac:dyDescent="0.2">
      <c r="A32" s="29" t="s">
        <v>88</v>
      </c>
      <c r="B32" s="16">
        <v>267.72006059999995</v>
      </c>
      <c r="C32" s="16">
        <v>267.619415463</v>
      </c>
      <c r="D32" s="16">
        <v>268.48508362399997</v>
      </c>
      <c r="E32" s="16">
        <v>272.31488948199996</v>
      </c>
      <c r="F32" s="16">
        <v>277.52884378299996</v>
      </c>
      <c r="G32" s="16">
        <v>284.850529354</v>
      </c>
      <c r="H32" s="16">
        <v>295.61906121999999</v>
      </c>
      <c r="I32" s="16">
        <v>4.9600594629999994</v>
      </c>
      <c r="J32" s="16">
        <v>4.37522638</v>
      </c>
      <c r="K32" s="16">
        <v>4.1790253560000004</v>
      </c>
      <c r="L32" s="16">
        <v>1.5338057030000001</v>
      </c>
      <c r="M32" s="16">
        <v>1.599997884</v>
      </c>
      <c r="N32" s="78">
        <v>1.51999193</v>
      </c>
      <c r="O32" s="145">
        <v>0.73631804999999995</v>
      </c>
    </row>
    <row r="33" spans="1:15" ht="17.45" customHeight="1" x14ac:dyDescent="0.2">
      <c r="A33" s="21" t="s">
        <v>89</v>
      </c>
      <c r="B33" s="22">
        <v>170230.57518887467</v>
      </c>
      <c r="C33" s="22">
        <v>171086.26564888057</v>
      </c>
      <c r="D33" s="22">
        <v>171445.36891859432</v>
      </c>
      <c r="E33" s="22">
        <v>173045.67871349998</v>
      </c>
      <c r="F33" s="22">
        <v>172093.06069456853</v>
      </c>
      <c r="G33" s="22">
        <v>174886.2760504263</v>
      </c>
      <c r="H33" s="22">
        <v>179203.73981755774</v>
      </c>
      <c r="I33" s="22">
        <v>179201.05613240134</v>
      </c>
      <c r="J33" s="22">
        <v>183135.40542809514</v>
      </c>
      <c r="K33" s="22">
        <v>183294.76859474016</v>
      </c>
      <c r="L33" s="22">
        <v>185205.06379925332</v>
      </c>
      <c r="M33" s="22">
        <v>189300.71567664016</v>
      </c>
      <c r="N33" s="122">
        <v>192655.94256034287</v>
      </c>
      <c r="O33" s="122">
        <v>195126.95255148067</v>
      </c>
    </row>
    <row r="34" spans="1:15" ht="17.45" customHeight="1" x14ac:dyDescent="0.2">
      <c r="A34" s="27" t="s">
        <v>90</v>
      </c>
      <c r="B34" s="16">
        <v>-8900.9411499929865</v>
      </c>
      <c r="C34" s="16">
        <v>-9132.6816864754692</v>
      </c>
      <c r="D34" s="16">
        <v>-9147.3265831892204</v>
      </c>
      <c r="E34" s="16">
        <v>-9599.3042375996229</v>
      </c>
      <c r="F34" s="16">
        <v>-9811.1845398218102</v>
      </c>
      <c r="G34" s="16">
        <v>-10335.49915878186</v>
      </c>
      <c r="H34" s="16">
        <v>-10333.269140902907</v>
      </c>
      <c r="I34" s="16">
        <v>-10166.641682726582</v>
      </c>
      <c r="J34" s="16">
        <v>-9711.6043215222417</v>
      </c>
      <c r="K34" s="16">
        <v>-9303.041452219235</v>
      </c>
      <c r="L34" s="16">
        <v>-8904.0996748856523</v>
      </c>
      <c r="M34" s="16">
        <v>-8752.834833727029</v>
      </c>
      <c r="N34" s="78">
        <v>-8429.9692061836868</v>
      </c>
      <c r="O34" s="145">
        <v>-8307.9885520007483</v>
      </c>
    </row>
    <row r="35" spans="1:15" ht="17.45" customHeight="1" x14ac:dyDescent="0.2">
      <c r="A35" s="31" t="s">
        <v>91</v>
      </c>
      <c r="B35" s="32">
        <v>161329.63403888169</v>
      </c>
      <c r="C35" s="32">
        <v>161953.5839624051</v>
      </c>
      <c r="D35" s="32">
        <v>162298.0423354051</v>
      </c>
      <c r="E35" s="32">
        <v>163446.37447590035</v>
      </c>
      <c r="F35" s="32">
        <v>162281.87615474671</v>
      </c>
      <c r="G35" s="32">
        <v>164550.77689164443</v>
      </c>
      <c r="H35" s="32">
        <v>168870.47067665483</v>
      </c>
      <c r="I35" s="32">
        <v>169034.41444967475</v>
      </c>
      <c r="J35" s="32">
        <v>173423.80110657291</v>
      </c>
      <c r="K35" s="32">
        <v>173991.72714252092</v>
      </c>
      <c r="L35" s="32">
        <v>176300.96412436766</v>
      </c>
      <c r="M35" s="32">
        <v>180547.88084291312</v>
      </c>
      <c r="N35" s="127">
        <v>184225.97335415918</v>
      </c>
      <c r="O35" s="127">
        <v>186818.96399947992</v>
      </c>
    </row>
    <row r="36" spans="1:15" ht="17.45" customHeight="1" x14ac:dyDescent="0.2">
      <c r="A36" s="21"/>
      <c r="B36" s="33"/>
      <c r="C36" s="33"/>
      <c r="D36" s="33"/>
      <c r="E36" s="33"/>
      <c r="F36" s="33"/>
      <c r="G36" s="33"/>
      <c r="H36" s="33"/>
      <c r="I36" s="33"/>
      <c r="J36" s="33"/>
      <c r="K36" s="33"/>
      <c r="L36" s="33"/>
      <c r="M36" s="33"/>
      <c r="N36" s="148"/>
      <c r="O36" s="148"/>
    </row>
    <row r="37" spans="1:15" ht="17.45" hidden="1" customHeight="1" outlineLevel="1" x14ac:dyDescent="0.2">
      <c r="A37" s="27" t="s">
        <v>92</v>
      </c>
      <c r="B37" s="19">
        <v>3507.2312076222001</v>
      </c>
      <c r="C37" s="19">
        <v>3601.1802772709998</v>
      </c>
      <c r="D37" s="19">
        <v>3677.7589787134598</v>
      </c>
      <c r="E37" s="19">
        <v>3754.3376801547993</v>
      </c>
      <c r="F37" s="19">
        <v>3830.9163815940001</v>
      </c>
      <c r="G37" s="19">
        <v>3935.4008632618998</v>
      </c>
      <c r="H37" s="19">
        <v>4017.5456896945198</v>
      </c>
      <c r="I37" s="19">
        <v>4099.6905161282002</v>
      </c>
      <c r="J37" s="19">
        <v>4181.8353425557998</v>
      </c>
      <c r="K37" s="19">
        <v>4278.5375949069994</v>
      </c>
      <c r="L37" s="19">
        <v>4367.8807923820004</v>
      </c>
      <c r="M37" s="19">
        <v>4457.2239898565995</v>
      </c>
      <c r="N37" s="145">
        <v>2635.4368937915201</v>
      </c>
      <c r="O37" s="145">
        <v>2727.3443946993998</v>
      </c>
    </row>
    <row r="38" spans="1:15" ht="17.45" hidden="1" customHeight="1" outlineLevel="1" x14ac:dyDescent="0.2">
      <c r="A38" s="34" t="s">
        <v>93</v>
      </c>
      <c r="B38" s="19">
        <v>19478.954629043892</v>
      </c>
      <c r="C38" s="19">
        <v>20472.399658260772</v>
      </c>
      <c r="D38" s="19">
        <v>20241.058507100694</v>
      </c>
      <c r="E38" s="19">
        <v>20563.634224380294</v>
      </c>
      <c r="F38" s="19">
        <v>21568.336135680078</v>
      </c>
      <c r="G38" s="19">
        <v>22192.672901078626</v>
      </c>
      <c r="H38" s="19">
        <v>22566.609268759836</v>
      </c>
      <c r="I38" s="19">
        <v>23375.301158032493</v>
      </c>
      <c r="J38" s="19">
        <v>23478.178528151049</v>
      </c>
      <c r="K38" s="19">
        <v>22130.807742091813</v>
      </c>
      <c r="L38" s="19">
        <v>22608.680721919602</v>
      </c>
      <c r="M38" s="19">
        <v>21898.640099868513</v>
      </c>
      <c r="N38" s="145">
        <v>21823.468602921286</v>
      </c>
      <c r="O38" s="145">
        <v>22554.200567024545</v>
      </c>
    </row>
    <row r="39" spans="1:15" ht="17.45" customHeight="1" collapsed="1" x14ac:dyDescent="0.2">
      <c r="A39" s="13" t="s">
        <v>94</v>
      </c>
      <c r="B39" s="22">
        <v>22986.185836666093</v>
      </c>
      <c r="C39" s="22">
        <v>24073.579935531772</v>
      </c>
      <c r="D39" s="22">
        <v>23918.817485814154</v>
      </c>
      <c r="E39" s="22">
        <v>24317.971904535094</v>
      </c>
      <c r="F39" s="22">
        <v>25399.252517274079</v>
      </c>
      <c r="G39" s="22">
        <v>26128.073764340526</v>
      </c>
      <c r="H39" s="22">
        <v>26584.154958454354</v>
      </c>
      <c r="I39" s="22">
        <v>27474.991674160694</v>
      </c>
      <c r="J39" s="22">
        <v>27660.013870706847</v>
      </c>
      <c r="K39" s="22">
        <v>26409.345336998813</v>
      </c>
      <c r="L39" s="22">
        <v>26976.561514301604</v>
      </c>
      <c r="M39" s="22">
        <v>26355.864089725113</v>
      </c>
      <c r="N39" s="122">
        <v>24458.905496712807</v>
      </c>
      <c r="O39" s="122">
        <v>25281.544961723946</v>
      </c>
    </row>
    <row r="40" spans="1:15" ht="17.45" customHeight="1" x14ac:dyDescent="0.2">
      <c r="A40" s="13" t="s">
        <v>95</v>
      </c>
      <c r="B40" s="22">
        <v>24832.087661406247</v>
      </c>
      <c r="C40" s="22">
        <v>23488.443455135832</v>
      </c>
      <c r="D40" s="22">
        <v>21176.505415714288</v>
      </c>
      <c r="E40" s="22">
        <v>19992.46628313062</v>
      </c>
      <c r="F40" s="22">
        <v>18389.312714712793</v>
      </c>
      <c r="G40" s="22">
        <v>18445.93937957297</v>
      </c>
      <c r="H40" s="22">
        <v>20228.180720871071</v>
      </c>
      <c r="I40" s="22">
        <v>20970.903967287501</v>
      </c>
      <c r="J40" s="22">
        <v>22326.641959383949</v>
      </c>
      <c r="K40" s="22">
        <v>20785.250286126946</v>
      </c>
      <c r="L40" s="22">
        <v>20009.782030611172</v>
      </c>
      <c r="M40" s="22">
        <v>19076.20020428405</v>
      </c>
      <c r="N40" s="122">
        <v>18256.612565972962</v>
      </c>
      <c r="O40" s="122">
        <v>52.604087875235699</v>
      </c>
    </row>
    <row r="41" spans="1:15" ht="17.45" customHeight="1" x14ac:dyDescent="0.2">
      <c r="A41" s="13" t="s">
        <v>96</v>
      </c>
      <c r="B41" s="22">
        <v>1423.3426580386717</v>
      </c>
      <c r="C41" s="22">
        <v>1191.3743753139258</v>
      </c>
      <c r="D41" s="22">
        <v>1211.4003189901816</v>
      </c>
      <c r="E41" s="22">
        <v>1250.6239179425236</v>
      </c>
      <c r="F41" s="22">
        <v>1290.6832706534053</v>
      </c>
      <c r="G41" s="22">
        <v>1123.9111119197773</v>
      </c>
      <c r="H41" s="22">
        <v>1242.5190604621191</v>
      </c>
      <c r="I41" s="22">
        <v>1280.4690262685742</v>
      </c>
      <c r="J41" s="22">
        <v>1430.5960876623603</v>
      </c>
      <c r="K41" s="22">
        <v>1194.8916191627891</v>
      </c>
      <c r="L41" s="22">
        <v>1262.7493424788302</v>
      </c>
      <c r="M41" s="22">
        <v>1273.0830880644355</v>
      </c>
      <c r="N41" s="122">
        <v>1314.4290098016825</v>
      </c>
      <c r="O41" s="122">
        <v>1126.0220488512871</v>
      </c>
    </row>
    <row r="42" spans="1:15" ht="9" customHeight="1" x14ac:dyDescent="0.2">
      <c r="A42" s="13"/>
      <c r="B42" s="35"/>
      <c r="C42" s="35"/>
      <c r="D42" s="35"/>
      <c r="E42" s="35"/>
      <c r="F42" s="35"/>
      <c r="G42" s="35"/>
      <c r="H42" s="35"/>
      <c r="I42" s="35"/>
      <c r="J42" s="35"/>
      <c r="K42" s="35"/>
      <c r="L42" s="35"/>
      <c r="M42" s="35"/>
      <c r="N42" s="144"/>
      <c r="O42" s="174"/>
    </row>
    <row r="43" spans="1:15" ht="17.45" customHeight="1" x14ac:dyDescent="0.2">
      <c r="A43" s="36" t="s">
        <v>97</v>
      </c>
      <c r="B43" s="16">
        <v>4357.4072388412342</v>
      </c>
      <c r="C43" s="16">
        <v>4336.6158233976084</v>
      </c>
      <c r="D43" s="16">
        <v>4275.1094992660337</v>
      </c>
      <c r="E43" s="16">
        <v>4227.9700270270705</v>
      </c>
      <c r="F43" s="16">
        <v>4144.8144224356874</v>
      </c>
      <c r="G43" s="16">
        <v>4165.2160900292647</v>
      </c>
      <c r="H43" s="16">
        <v>4251.9675954247205</v>
      </c>
      <c r="I43" s="16">
        <v>4238.8886960979507</v>
      </c>
      <c r="J43" s="16">
        <v>4280.2984810466542</v>
      </c>
      <c r="K43" s="16">
        <v>4300.8824573604734</v>
      </c>
      <c r="L43" s="16">
        <v>4300.574281930496</v>
      </c>
      <c r="M43" s="16">
        <v>4284.2663117733973</v>
      </c>
      <c r="N43" s="78">
        <v>6935.437410701652</v>
      </c>
      <c r="O43" s="145">
        <v>6873.5751561718489</v>
      </c>
    </row>
    <row r="44" spans="1:15" ht="17.45" customHeight="1" x14ac:dyDescent="0.2">
      <c r="A44" s="20" t="s">
        <v>98</v>
      </c>
      <c r="B44" s="16">
        <v>1251.6108052928171</v>
      </c>
      <c r="C44" s="16">
        <v>1314.5322624182654</v>
      </c>
      <c r="D44" s="16">
        <v>1280.4946436945149</v>
      </c>
      <c r="E44" s="16">
        <v>1271.5837599853437</v>
      </c>
      <c r="F44" s="16">
        <v>1288.076264871248</v>
      </c>
      <c r="G44" s="16">
        <v>1373.0127917692587</v>
      </c>
      <c r="H44" s="16">
        <v>1357.0980792706246</v>
      </c>
      <c r="I44" s="16">
        <v>1324.2129263058084</v>
      </c>
      <c r="J44" s="16">
        <v>1303.3060960256821</v>
      </c>
      <c r="K44" s="16">
        <v>1352.3397170427768</v>
      </c>
      <c r="L44" s="16">
        <v>1318.4099831913616</v>
      </c>
      <c r="M44" s="16">
        <v>1281.6781051409253</v>
      </c>
      <c r="N44" s="78">
        <v>1482.0358925480496</v>
      </c>
      <c r="O44" s="145">
        <v>1516.5341940182118</v>
      </c>
    </row>
    <row r="45" spans="1:15" ht="17.45" customHeight="1" x14ac:dyDescent="0.2">
      <c r="A45" s="20" t="s">
        <v>99</v>
      </c>
      <c r="B45" s="16">
        <v>950.500255487</v>
      </c>
      <c r="C45" s="16">
        <v>944.42027827299989</v>
      </c>
      <c r="D45" s="16">
        <v>896.3608800249998</v>
      </c>
      <c r="E45" s="16">
        <v>898.62660938299985</v>
      </c>
      <c r="F45" s="16">
        <v>942.35888147399999</v>
      </c>
      <c r="G45" s="16">
        <v>938.11762062299999</v>
      </c>
      <c r="H45" s="16">
        <v>940.25233750699999</v>
      </c>
      <c r="I45" s="16">
        <v>955.39840297499995</v>
      </c>
      <c r="J45" s="16">
        <v>989.17208445699976</v>
      </c>
      <c r="K45" s="16">
        <v>1006.9172474429998</v>
      </c>
      <c r="L45" s="16">
        <v>968.1127787759998</v>
      </c>
      <c r="M45" s="16">
        <v>1001.7172928439999</v>
      </c>
      <c r="N45" s="78">
        <v>955.41762838199986</v>
      </c>
      <c r="O45" s="145">
        <v>996.96951580899986</v>
      </c>
    </row>
    <row r="46" spans="1:15" ht="17.45" customHeight="1" x14ac:dyDescent="0.2">
      <c r="A46" s="20" t="s">
        <v>100</v>
      </c>
      <c r="B46" s="16">
        <v>212.63008745799999</v>
      </c>
      <c r="C46" s="16">
        <v>213.05561374599998</v>
      </c>
      <c r="D46" s="16">
        <v>217.55693226599999</v>
      </c>
      <c r="E46" s="16">
        <v>222.61972459499998</v>
      </c>
      <c r="F46" s="16">
        <v>230.67188923800001</v>
      </c>
      <c r="G46" s="16">
        <v>230.30003712199999</v>
      </c>
      <c r="H46" s="16">
        <v>234.34186443299998</v>
      </c>
      <c r="I46" s="16">
        <v>238.54442162199999</v>
      </c>
      <c r="J46" s="16">
        <v>238.33902459799998</v>
      </c>
      <c r="K46" s="16">
        <v>240.703116859</v>
      </c>
      <c r="L46" s="16">
        <v>243.25224095599998</v>
      </c>
      <c r="M46" s="16">
        <v>246.82885276099998</v>
      </c>
      <c r="N46" s="78">
        <v>235.408554159</v>
      </c>
      <c r="O46" s="145">
        <v>236.27485120700001</v>
      </c>
    </row>
    <row r="47" spans="1:15" ht="17.45" customHeight="1" x14ac:dyDescent="0.2">
      <c r="A47" s="31" t="s">
        <v>101</v>
      </c>
      <c r="B47" s="32">
        <v>6772.1483870790507</v>
      </c>
      <c r="C47" s="32">
        <v>6808.6239778348736</v>
      </c>
      <c r="D47" s="32">
        <v>6669.5219552515482</v>
      </c>
      <c r="E47" s="32">
        <v>6620.8001209904141</v>
      </c>
      <c r="F47" s="32">
        <v>6605.9214580189355</v>
      </c>
      <c r="G47" s="32">
        <v>6706.6465395435234</v>
      </c>
      <c r="H47" s="32">
        <v>6783.6598766353445</v>
      </c>
      <c r="I47" s="32">
        <v>6757.0444470007596</v>
      </c>
      <c r="J47" s="32">
        <v>6811.1156861273357</v>
      </c>
      <c r="K47" s="32">
        <v>6900.8425387052503</v>
      </c>
      <c r="L47" s="32">
        <v>6830.3492848538572</v>
      </c>
      <c r="M47" s="32">
        <v>6814.4905625193223</v>
      </c>
      <c r="N47" s="127">
        <v>9608.2994857907015</v>
      </c>
      <c r="O47" s="127">
        <v>9623.3537172060605</v>
      </c>
    </row>
    <row r="48" spans="1:15" ht="17.45" customHeight="1" x14ac:dyDescent="0.2">
      <c r="A48" s="21"/>
      <c r="B48" s="37"/>
      <c r="C48" s="37"/>
      <c r="D48" s="37"/>
      <c r="E48" s="37"/>
      <c r="F48" s="37"/>
      <c r="G48" s="37"/>
      <c r="H48" s="37"/>
      <c r="I48" s="37"/>
      <c r="J48" s="37"/>
      <c r="K48" s="37"/>
      <c r="L48" s="37"/>
      <c r="M48" s="37"/>
      <c r="N48" s="143"/>
      <c r="O48" s="151"/>
    </row>
    <row r="49" spans="1:15" ht="17.45" customHeight="1" x14ac:dyDescent="0.2">
      <c r="A49" s="20" t="s">
        <v>102</v>
      </c>
      <c r="B49" s="16">
        <v>2072.9970499217379</v>
      </c>
      <c r="C49" s="16">
        <v>2062.9970500546756</v>
      </c>
      <c r="D49" s="16">
        <v>2062.9970520226407</v>
      </c>
      <c r="E49" s="16">
        <v>2062.9970520758825</v>
      </c>
      <c r="F49" s="16">
        <v>2062.997052175519</v>
      </c>
      <c r="G49" s="16">
        <v>2062.997052166811</v>
      </c>
      <c r="H49" s="16">
        <v>2062.9970520353427</v>
      </c>
      <c r="I49" s="16">
        <v>2062.997052022331</v>
      </c>
      <c r="J49" s="16">
        <v>2062.9970519230646</v>
      </c>
      <c r="K49" s="16">
        <v>2062.9970520165298</v>
      </c>
      <c r="L49" s="16">
        <v>2062.9970520690417</v>
      </c>
      <c r="M49" s="16">
        <v>2062.9970521318742</v>
      </c>
      <c r="N49" s="78">
        <v>2057.1174738189998</v>
      </c>
      <c r="O49" s="145">
        <v>2057.1174738189998</v>
      </c>
    </row>
    <row r="50" spans="1:15" ht="17.45" customHeight="1" x14ac:dyDescent="0.2">
      <c r="A50" s="20" t="s">
        <v>103</v>
      </c>
      <c r="B50" s="16">
        <v>13242.705788219198</v>
      </c>
      <c r="C50" s="16">
        <v>13536.21153046468</v>
      </c>
      <c r="D50" s="16">
        <v>13558.613835990198</v>
      </c>
      <c r="E50" s="16">
        <v>13571.87156600976</v>
      </c>
      <c r="F50" s="16">
        <v>13557.266895588498</v>
      </c>
      <c r="G50" s="16">
        <v>13568.4266098343</v>
      </c>
      <c r="H50" s="16">
        <v>13881.675426160877</v>
      </c>
      <c r="I50" s="16">
        <v>13998.8675212454</v>
      </c>
      <c r="J50" s="16">
        <v>14314.560135202149</v>
      </c>
      <c r="K50" s="16">
        <v>14180.84439995424</v>
      </c>
      <c r="L50" s="16">
        <v>14148.55057218754</v>
      </c>
      <c r="M50" s="16">
        <v>14121.63092208295</v>
      </c>
      <c r="N50" s="78">
        <v>13495.108298694518</v>
      </c>
      <c r="O50" s="145">
        <v>13465.8656890689</v>
      </c>
    </row>
    <row r="51" spans="1:15" ht="17.45" customHeight="1" x14ac:dyDescent="0.2">
      <c r="A51" s="20" t="s">
        <v>104</v>
      </c>
      <c r="B51" s="16">
        <v>1890.2294317041979</v>
      </c>
      <c r="C51" s="16">
        <v>1941.7619692983183</v>
      </c>
      <c r="D51" s="16">
        <v>2052.342317845892</v>
      </c>
      <c r="E51" s="16">
        <v>2141.621602231568</v>
      </c>
      <c r="F51" s="16">
        <v>2270.2200894652397</v>
      </c>
      <c r="G51" s="16">
        <v>2340.5035836162733</v>
      </c>
      <c r="H51" s="16">
        <v>2413.2728402161038</v>
      </c>
      <c r="I51" s="16">
        <v>2503.3068259097136</v>
      </c>
      <c r="J51" s="16">
        <v>2636.1892194743</v>
      </c>
      <c r="K51" s="16">
        <v>2658.1980087143725</v>
      </c>
      <c r="L51" s="16">
        <v>2740.4520311938481</v>
      </c>
      <c r="M51" s="16">
        <v>2776.3621666789927</v>
      </c>
      <c r="N51" s="78">
        <v>2954.1666463244028</v>
      </c>
      <c r="O51" s="145">
        <v>2920.5493551496543</v>
      </c>
    </row>
    <row r="52" spans="1:15" ht="17.45" customHeight="1" x14ac:dyDescent="0.2">
      <c r="A52" s="31" t="s">
        <v>105</v>
      </c>
      <c r="B52" s="32">
        <v>17205.932269845136</v>
      </c>
      <c r="C52" s="32">
        <v>17540.970549817674</v>
      </c>
      <c r="D52" s="32">
        <v>17673.953205858728</v>
      </c>
      <c r="E52" s="32">
        <v>17776.49022031721</v>
      </c>
      <c r="F52" s="32">
        <v>17890.484037229257</v>
      </c>
      <c r="G52" s="32">
        <v>17971.927245617386</v>
      </c>
      <c r="H52" s="32">
        <v>18357.945318412323</v>
      </c>
      <c r="I52" s="32">
        <v>18565.171399177445</v>
      </c>
      <c r="J52" s="32">
        <v>19013.746406599515</v>
      </c>
      <c r="K52" s="32">
        <v>18902.039460685141</v>
      </c>
      <c r="L52" s="32">
        <v>18951.999655450429</v>
      </c>
      <c r="M52" s="32">
        <v>18960.990140893817</v>
      </c>
      <c r="N52" s="127">
        <v>18506.392418837921</v>
      </c>
      <c r="O52" s="127">
        <v>18443.532518037555</v>
      </c>
    </row>
    <row r="53" spans="1:15" ht="5.25" customHeight="1" x14ac:dyDescent="0.2">
      <c r="A53" s="21"/>
      <c r="B53" s="38"/>
      <c r="C53" s="38"/>
      <c r="D53" s="38"/>
      <c r="E53" s="38"/>
      <c r="F53" s="38"/>
      <c r="G53" s="38"/>
      <c r="H53" s="38"/>
      <c r="I53" s="38"/>
      <c r="J53" s="38"/>
      <c r="K53" s="38"/>
      <c r="L53" s="38"/>
      <c r="M53" s="38"/>
      <c r="N53" s="142"/>
      <c r="O53" s="175"/>
    </row>
    <row r="54" spans="1:15" ht="17.45" customHeight="1" x14ac:dyDescent="0.2">
      <c r="A54" s="20" t="s">
        <v>106</v>
      </c>
      <c r="B54" s="16">
        <v>1656.5518965549418</v>
      </c>
      <c r="C54" s="16">
        <v>1801.1702522075198</v>
      </c>
      <c r="D54" s="16">
        <v>2254.980722875267</v>
      </c>
      <c r="E54" s="16">
        <v>2153.3847756752784</v>
      </c>
      <c r="F54" s="16">
        <v>2527.9212436264711</v>
      </c>
      <c r="G54" s="16">
        <v>2926.8491435099008</v>
      </c>
      <c r="H54" s="16">
        <v>3395.4097896264088</v>
      </c>
      <c r="I54" s="16">
        <v>2960.5757677649412</v>
      </c>
      <c r="J54" s="16">
        <v>3070.1359637984733</v>
      </c>
      <c r="K54" s="16">
        <v>2839.3135285302296</v>
      </c>
      <c r="L54" s="16">
        <v>3169.4901530115858</v>
      </c>
      <c r="M54" s="16">
        <v>3566.067896362078</v>
      </c>
      <c r="N54" s="78">
        <v>2871.4107960191413</v>
      </c>
      <c r="O54" s="145">
        <v>3214.1210040647716</v>
      </c>
    </row>
    <row r="55" spans="1:15" ht="17.45" customHeight="1" x14ac:dyDescent="0.2">
      <c r="A55" s="20" t="s">
        <v>107</v>
      </c>
      <c r="B55" s="16">
        <v>1661.589213618186</v>
      </c>
      <c r="C55" s="16">
        <v>1335.2052545545728</v>
      </c>
      <c r="D55" s="16">
        <v>1149.0307234727597</v>
      </c>
      <c r="E55" s="16">
        <v>1253.8376871035844</v>
      </c>
      <c r="F55" s="16">
        <v>1128.3182346087467</v>
      </c>
      <c r="G55" s="16">
        <v>1248.7110923161245</v>
      </c>
      <c r="H55" s="16">
        <v>1340.7829585420825</v>
      </c>
      <c r="I55" s="16">
        <v>1180.523445052625</v>
      </c>
      <c r="J55" s="16">
        <v>1443.3213238987476</v>
      </c>
      <c r="K55" s="16">
        <v>1371.4588483715306</v>
      </c>
      <c r="L55" s="16">
        <v>1311.5253007272861</v>
      </c>
      <c r="M55" s="16">
        <v>1084.7204737068853</v>
      </c>
      <c r="N55" s="78">
        <v>1366.8198033741264</v>
      </c>
      <c r="O55" s="145">
        <v>1365.4378648570864</v>
      </c>
    </row>
    <row r="56" spans="1:15" ht="17.45" customHeight="1" x14ac:dyDescent="0.2">
      <c r="A56" s="31" t="s">
        <v>108</v>
      </c>
      <c r="B56" s="32">
        <v>3318.1411101731278</v>
      </c>
      <c r="C56" s="32">
        <v>3136.3755067620923</v>
      </c>
      <c r="D56" s="32">
        <v>3404.0114463480268</v>
      </c>
      <c r="E56" s="32">
        <v>3407.2224627788628</v>
      </c>
      <c r="F56" s="32">
        <v>3656.2394782352176</v>
      </c>
      <c r="G56" s="32">
        <v>4175.5602358260257</v>
      </c>
      <c r="H56" s="32">
        <v>4736.1927481684916</v>
      </c>
      <c r="I56" s="32">
        <v>4141.0992128175658</v>
      </c>
      <c r="J56" s="32">
        <v>4513.4572876972206</v>
      </c>
      <c r="K56" s="32">
        <v>4210.7723769017603</v>
      </c>
      <c r="L56" s="32">
        <v>4481.0154537388717</v>
      </c>
      <c r="M56" s="32">
        <v>4650.7883700689636</v>
      </c>
      <c r="N56" s="127">
        <v>4238.2305993932678</v>
      </c>
      <c r="O56" s="127">
        <v>4579.5588689218584</v>
      </c>
    </row>
    <row r="57" spans="1:15" ht="17.45" customHeight="1" x14ac:dyDescent="0.2">
      <c r="A57" s="21"/>
      <c r="B57" s="38"/>
      <c r="C57" s="38"/>
      <c r="D57" s="38"/>
      <c r="E57" s="92"/>
      <c r="F57" s="92"/>
      <c r="G57" s="92"/>
      <c r="H57" s="92"/>
      <c r="I57" s="92"/>
      <c r="J57" s="92"/>
      <c r="K57" s="92"/>
      <c r="L57" s="38"/>
      <c r="M57" s="92"/>
      <c r="N57" s="141"/>
      <c r="O57" s="151"/>
    </row>
    <row r="58" spans="1:15" ht="17.45" customHeight="1" x14ac:dyDescent="0.2">
      <c r="A58" s="31" t="s">
        <v>109</v>
      </c>
      <c r="B58" s="89">
        <v>355.10556731849027</v>
      </c>
      <c r="C58" s="89">
        <v>367.23522236269275</v>
      </c>
      <c r="D58" s="90">
        <v>374.54485658132313</v>
      </c>
      <c r="E58" s="91">
        <v>372.38072269829593</v>
      </c>
      <c r="F58" s="91">
        <v>345.12176081084823</v>
      </c>
      <c r="G58" s="91">
        <v>343.366298861046</v>
      </c>
      <c r="H58" s="91">
        <v>342.09344797106894</v>
      </c>
      <c r="I58" s="91">
        <v>381.73023988885018</v>
      </c>
      <c r="J58" s="91">
        <v>372.22401529905102</v>
      </c>
      <c r="K58" s="91">
        <v>391.76818410654209</v>
      </c>
      <c r="L58" s="90">
        <v>382.61994124119542</v>
      </c>
      <c r="M58" s="90">
        <v>390.96268812819886</v>
      </c>
      <c r="N58" s="122">
        <v>386.35864220376311</v>
      </c>
      <c r="O58" s="122">
        <v>399.10599927115436</v>
      </c>
    </row>
    <row r="59" spans="1:15" s="42" customFormat="1" ht="17.45" customHeight="1" x14ac:dyDescent="0.25">
      <c r="A59" s="39"/>
      <c r="B59" s="40"/>
      <c r="C59" s="40"/>
      <c r="D59" s="40"/>
      <c r="E59" s="40"/>
      <c r="F59" s="40"/>
      <c r="G59" s="40"/>
      <c r="H59" s="40"/>
      <c r="I59" s="40"/>
      <c r="J59" s="40"/>
      <c r="K59" s="40"/>
      <c r="L59" s="40"/>
      <c r="M59" s="40"/>
      <c r="N59" s="40"/>
      <c r="O59" s="176"/>
    </row>
    <row r="60" spans="1:15" ht="17.45" customHeight="1" x14ac:dyDescent="0.2">
      <c r="A60" s="43" t="s">
        <v>110</v>
      </c>
      <c r="B60" s="44">
        <v>295591.23556267505</v>
      </c>
      <c r="C60" s="44">
        <v>298878.15999654273</v>
      </c>
      <c r="D60" s="44">
        <v>298061.57305920398</v>
      </c>
      <c r="E60" s="44">
        <v>298732.48462910944</v>
      </c>
      <c r="F60" s="44">
        <v>301181.5961756871</v>
      </c>
      <c r="G60" s="45">
        <v>306891.99469770712</v>
      </c>
      <c r="H60" s="44">
        <v>316615.57613951032</v>
      </c>
      <c r="I60" s="44">
        <v>320615.63144829223</v>
      </c>
      <c r="J60" s="45">
        <v>327859.3830910555</v>
      </c>
      <c r="K60" s="44">
        <v>329850.27431000944</v>
      </c>
      <c r="L60" s="44">
        <v>335698.44339098292</v>
      </c>
      <c r="M60" s="44">
        <v>343840.79682893562</v>
      </c>
      <c r="N60" s="116">
        <v>348936.67530733836</v>
      </c>
      <c r="O60" s="118">
        <v>337606.40833001287</v>
      </c>
    </row>
    <row r="61" spans="1:15" ht="17.45" customHeight="1" x14ac:dyDescent="0.2">
      <c r="A61" s="46"/>
      <c r="B61" s="41"/>
      <c r="C61" s="41"/>
      <c r="D61" s="41"/>
      <c r="E61" s="41"/>
      <c r="F61" s="41"/>
      <c r="G61" s="41"/>
      <c r="H61" s="41"/>
      <c r="I61" s="41"/>
      <c r="J61" s="41"/>
      <c r="K61" s="41"/>
      <c r="L61" s="41"/>
      <c r="M61" s="41"/>
      <c r="N61" s="115"/>
      <c r="O61" s="115"/>
    </row>
    <row r="62" spans="1:15" ht="17.45" customHeight="1" x14ac:dyDescent="0.2">
      <c r="A62" s="21" t="s">
        <v>111</v>
      </c>
      <c r="B62" s="22">
        <v>1757.299666800865</v>
      </c>
      <c r="C62" s="22">
        <v>1517.2042028941592</v>
      </c>
      <c r="D62" s="22">
        <v>1859.5269683618315</v>
      </c>
      <c r="E62" s="22">
        <v>1258.7417925668417</v>
      </c>
      <c r="F62" s="22">
        <v>2154.3605347085572</v>
      </c>
      <c r="G62" s="22">
        <v>1193.146624133215</v>
      </c>
      <c r="H62" s="22">
        <v>1375.5349530765577</v>
      </c>
      <c r="I62" s="22">
        <v>983.36676409203483</v>
      </c>
      <c r="J62" s="22">
        <v>1011.9343675924706</v>
      </c>
      <c r="K62" s="22">
        <v>900.11241098065818</v>
      </c>
      <c r="L62" s="22">
        <v>1259.1046181600118</v>
      </c>
      <c r="M62" s="22">
        <v>1438.9270056148321</v>
      </c>
      <c r="N62" s="122">
        <v>1951.4388525531522</v>
      </c>
      <c r="O62" s="122">
        <v>2042.5414088836912</v>
      </c>
    </row>
    <row r="63" spans="1:15" ht="17.45" customHeight="1" x14ac:dyDescent="0.2">
      <c r="A63" s="21" t="s">
        <v>112</v>
      </c>
      <c r="B63" s="22">
        <v>2.7816447959859998</v>
      </c>
      <c r="C63" s="22">
        <v>2.3536371968143994</v>
      </c>
      <c r="D63" s="22">
        <v>8.3802659679999998</v>
      </c>
      <c r="E63" s="22">
        <v>115.97414472477001</v>
      </c>
      <c r="F63" s="22">
        <v>217.56627261517997</v>
      </c>
      <c r="G63" s="22">
        <v>159.98901937999997</v>
      </c>
      <c r="H63" s="22">
        <v>66.64073650556</v>
      </c>
      <c r="I63" s="22">
        <v>24.960016571499999</v>
      </c>
      <c r="J63" s="22">
        <v>21.658007165000001</v>
      </c>
      <c r="K63" s="22">
        <v>26.41110338567999</v>
      </c>
      <c r="L63" s="22">
        <v>36.033472588019983</v>
      </c>
      <c r="M63" s="22">
        <v>24.411779965249998</v>
      </c>
      <c r="N63" s="122">
        <v>34.841660010160005</v>
      </c>
      <c r="O63" s="122">
        <v>49.611271112099999</v>
      </c>
    </row>
    <row r="64" spans="1:15" ht="17.45" customHeight="1" x14ac:dyDescent="0.2">
      <c r="A64" s="13"/>
      <c r="B64" s="41"/>
      <c r="C64" s="41"/>
      <c r="D64" s="41"/>
      <c r="E64" s="41"/>
      <c r="F64" s="41"/>
      <c r="G64" s="41"/>
      <c r="H64" s="41"/>
      <c r="I64" s="41"/>
      <c r="J64" s="41"/>
      <c r="K64" s="41"/>
      <c r="L64" s="41"/>
      <c r="M64" s="41"/>
      <c r="N64" s="115"/>
      <c r="O64" s="115"/>
    </row>
    <row r="65" spans="1:15" ht="17.45" customHeight="1" x14ac:dyDescent="0.2">
      <c r="A65" s="13" t="s">
        <v>113</v>
      </c>
      <c r="B65" s="22">
        <v>159004.32834568832</v>
      </c>
      <c r="C65" s="22">
        <v>164529.96240300717</v>
      </c>
      <c r="D65" s="22">
        <v>167362.58105298248</v>
      </c>
      <c r="E65" s="22">
        <v>167661.09995847446</v>
      </c>
      <c r="F65" s="22">
        <v>170009.56508080909</v>
      </c>
      <c r="G65" s="22">
        <v>176967.28190025943</v>
      </c>
      <c r="H65" s="22">
        <v>184733.86078267536</v>
      </c>
      <c r="I65" s="22">
        <v>182146.21539528068</v>
      </c>
      <c r="J65" s="22">
        <v>186503.83018796201</v>
      </c>
      <c r="K65" s="22">
        <v>194158.65391326416</v>
      </c>
      <c r="L65" s="22">
        <v>198694.6137492721</v>
      </c>
      <c r="M65" s="22">
        <v>200283.89246528724</v>
      </c>
      <c r="N65" s="122">
        <v>207405.23824797251</v>
      </c>
      <c r="O65" s="122">
        <v>216837.34938423525</v>
      </c>
    </row>
    <row r="66" spans="1:15" ht="17.45" customHeight="1" x14ac:dyDescent="0.2">
      <c r="A66" s="20" t="s">
        <v>114</v>
      </c>
      <c r="B66" s="16">
        <v>24344.653109324387</v>
      </c>
      <c r="C66" s="16">
        <v>22486.359429522963</v>
      </c>
      <c r="D66" s="16">
        <v>22096.115826253979</v>
      </c>
      <c r="E66" s="16">
        <v>21472.316561330372</v>
      </c>
      <c r="F66" s="16">
        <v>22535.299268680345</v>
      </c>
      <c r="G66" s="16">
        <v>21137.088623016716</v>
      </c>
      <c r="H66" s="16">
        <v>21587.112361537937</v>
      </c>
      <c r="I66" s="16">
        <v>21605.322023217817</v>
      </c>
      <c r="J66" s="16">
        <v>23067.30634874375</v>
      </c>
      <c r="K66" s="16">
        <v>23992.348441655973</v>
      </c>
      <c r="L66" s="16">
        <v>23404.975758479999</v>
      </c>
      <c r="M66" s="16">
        <v>22418.486033513243</v>
      </c>
      <c r="N66" s="78">
        <v>23598.234845070325</v>
      </c>
      <c r="O66" s="145">
        <v>24170.687981545067</v>
      </c>
    </row>
    <row r="67" spans="1:15" ht="17.45" customHeight="1" x14ac:dyDescent="0.2">
      <c r="A67" s="20" t="s">
        <v>115</v>
      </c>
      <c r="B67" s="16">
        <v>61656.901698025395</v>
      </c>
      <c r="C67" s="16">
        <v>74759.207111010517</v>
      </c>
      <c r="D67" s="16">
        <v>76392.24298543694</v>
      </c>
      <c r="E67" s="16">
        <v>79427.982358886075</v>
      </c>
      <c r="F67" s="16">
        <v>77678.271086595429</v>
      </c>
      <c r="G67" s="16">
        <v>82083.789456044047</v>
      </c>
      <c r="H67" s="16">
        <v>84196.122873691886</v>
      </c>
      <c r="I67" s="16">
        <v>84387.038183171113</v>
      </c>
      <c r="J67" s="16">
        <v>85870.461811101515</v>
      </c>
      <c r="K67" s="16">
        <v>90311.419011795995</v>
      </c>
      <c r="L67" s="16">
        <v>92074.621012426549</v>
      </c>
      <c r="M67" s="16">
        <v>94350.865546240835</v>
      </c>
      <c r="N67" s="78">
        <v>95105.916997385109</v>
      </c>
      <c r="O67" s="145">
        <v>98411.581279515653</v>
      </c>
    </row>
    <row r="68" spans="1:15" ht="17.45" customHeight="1" x14ac:dyDescent="0.2">
      <c r="A68" s="20" t="s">
        <v>116</v>
      </c>
      <c r="B68" s="16">
        <v>72168.455338986358</v>
      </c>
      <c r="C68" s="16">
        <v>66362.918461765948</v>
      </c>
      <c r="D68" s="16">
        <v>68438.818307456546</v>
      </c>
      <c r="E68" s="16">
        <v>66374.294675555997</v>
      </c>
      <c r="F68" s="16">
        <v>69372.632507108312</v>
      </c>
      <c r="G68" s="16">
        <v>73386.81058946767</v>
      </c>
      <c r="H68" s="16">
        <v>78691.133095224548</v>
      </c>
      <c r="I68" s="16">
        <v>75814.223315531766</v>
      </c>
      <c r="J68" s="16">
        <v>77222.662938850743</v>
      </c>
      <c r="K68" s="16">
        <v>79518.900769918211</v>
      </c>
      <c r="L68" s="16">
        <v>82452.756162968552</v>
      </c>
      <c r="M68" s="16">
        <v>82848.581881459148</v>
      </c>
      <c r="N68" s="78">
        <v>88238.541442579066</v>
      </c>
      <c r="O68" s="145">
        <v>93672.448444551541</v>
      </c>
    </row>
    <row r="69" spans="1:15" ht="17.45" customHeight="1" x14ac:dyDescent="0.2">
      <c r="A69" s="20" t="s">
        <v>117</v>
      </c>
      <c r="B69" s="16">
        <v>834.31819935218584</v>
      </c>
      <c r="C69" s="16">
        <v>921.47740070775535</v>
      </c>
      <c r="D69" s="16">
        <v>435.40393383500037</v>
      </c>
      <c r="E69" s="16">
        <v>386.50636270199959</v>
      </c>
      <c r="F69" s="16">
        <v>423.36221842499998</v>
      </c>
      <c r="G69" s="16">
        <v>359.593231731</v>
      </c>
      <c r="H69" s="16">
        <v>259.49245222100001</v>
      </c>
      <c r="I69" s="16">
        <v>339.63187335999999</v>
      </c>
      <c r="J69" s="16">
        <v>343.39908926599998</v>
      </c>
      <c r="K69" s="16">
        <v>335.98568989400002</v>
      </c>
      <c r="L69" s="16">
        <v>762.26081539699987</v>
      </c>
      <c r="M69" s="16">
        <v>665.9590040740004</v>
      </c>
      <c r="N69" s="78">
        <v>462.54496293799997</v>
      </c>
      <c r="O69" s="145">
        <v>582.63167862299997</v>
      </c>
    </row>
    <row r="70" spans="1:15" ht="17.45" customHeight="1" x14ac:dyDescent="0.2">
      <c r="A70" s="13" t="s">
        <v>118</v>
      </c>
      <c r="B70" s="22">
        <v>64066.873171294283</v>
      </c>
      <c r="C70" s="22">
        <v>62787.621416853071</v>
      </c>
      <c r="D70" s="22">
        <v>60908.067600173978</v>
      </c>
      <c r="E70" s="22">
        <v>63249.427387641415</v>
      </c>
      <c r="F70" s="22">
        <v>61177.53530081288</v>
      </c>
      <c r="G70" s="22">
        <v>62020.283478864229</v>
      </c>
      <c r="H70" s="22">
        <v>61296.268903991579</v>
      </c>
      <c r="I70" s="22">
        <v>66409.708062424106</v>
      </c>
      <c r="J70" s="22">
        <v>67452.63389087643</v>
      </c>
      <c r="K70" s="22">
        <v>64104.089444940582</v>
      </c>
      <c r="L70" s="22">
        <v>64385.247923761737</v>
      </c>
      <c r="M70" s="22">
        <v>71853.148910359087</v>
      </c>
      <c r="N70" s="122">
        <v>68671.586260665397</v>
      </c>
      <c r="O70" s="122">
        <v>64431.027059706597</v>
      </c>
    </row>
    <row r="71" spans="1:15" ht="17.45" customHeight="1" x14ac:dyDescent="0.2">
      <c r="A71" s="20" t="s">
        <v>119</v>
      </c>
      <c r="B71" s="17">
        <v>8535.0776942443226</v>
      </c>
      <c r="C71" s="16">
        <v>8496.5362621541899</v>
      </c>
      <c r="D71" s="16">
        <v>13220.094743109517</v>
      </c>
      <c r="E71" s="16">
        <v>15152.508968152</v>
      </c>
      <c r="F71" s="16">
        <v>14938.343786907999</v>
      </c>
      <c r="G71" s="16">
        <v>16594.134140804999</v>
      </c>
      <c r="H71" s="16">
        <v>14739.172176979</v>
      </c>
      <c r="I71" s="16">
        <v>20287.356138388259</v>
      </c>
      <c r="J71" s="16">
        <v>17700.100911899004</v>
      </c>
      <c r="K71" s="16">
        <v>16621.576267006221</v>
      </c>
      <c r="L71" s="16">
        <v>17758.554659579673</v>
      </c>
      <c r="M71" s="16">
        <v>24923.53834635939</v>
      </c>
      <c r="N71" s="78">
        <v>22655.425088521999</v>
      </c>
      <c r="O71" s="145">
        <v>21094.997912248</v>
      </c>
    </row>
    <row r="72" spans="1:15" ht="17.45" customHeight="1" x14ac:dyDescent="0.2">
      <c r="A72" s="20" t="s">
        <v>120</v>
      </c>
      <c r="B72" s="16">
        <v>23143.508777746021</v>
      </c>
      <c r="C72" s="16">
        <v>24087.369521993834</v>
      </c>
      <c r="D72" s="16">
        <v>19675.937694142456</v>
      </c>
      <c r="E72" s="16">
        <v>19972.024944970912</v>
      </c>
      <c r="F72" s="16">
        <v>19376.015197116456</v>
      </c>
      <c r="G72" s="16">
        <v>19101.524370551764</v>
      </c>
      <c r="H72" s="16">
        <v>19247.003566736472</v>
      </c>
      <c r="I72" s="16">
        <v>18941.277990194721</v>
      </c>
      <c r="J72" s="16">
        <v>21095.390031760522</v>
      </c>
      <c r="K72" s="16">
        <v>20093.34202507505</v>
      </c>
      <c r="L72" s="16">
        <v>19636.310168577547</v>
      </c>
      <c r="M72" s="16">
        <v>20205.505603347181</v>
      </c>
      <c r="N72" s="78">
        <v>20491.699394648538</v>
      </c>
      <c r="O72" s="145">
        <v>20192.787298528976</v>
      </c>
    </row>
    <row r="73" spans="1:15" ht="17.45" customHeight="1" x14ac:dyDescent="0.2">
      <c r="A73" s="20" t="s">
        <v>121</v>
      </c>
      <c r="B73" s="16">
        <v>28031.011489001939</v>
      </c>
      <c r="C73" s="16">
        <v>25664.216242087041</v>
      </c>
      <c r="D73" s="16">
        <v>23889.663180251006</v>
      </c>
      <c r="E73" s="16">
        <v>23198.651002381506</v>
      </c>
      <c r="F73" s="16">
        <v>22050.043644312427</v>
      </c>
      <c r="G73" s="16">
        <v>21460.318362590464</v>
      </c>
      <c r="H73" s="16">
        <v>22946.853249370102</v>
      </c>
      <c r="I73" s="16">
        <v>23171.880926800128</v>
      </c>
      <c r="J73" s="16">
        <v>24619.84238568291</v>
      </c>
      <c r="K73" s="16">
        <v>23026.081606405311</v>
      </c>
      <c r="L73" s="16">
        <v>22702.700972567516</v>
      </c>
      <c r="M73" s="16">
        <v>22368.461715852522</v>
      </c>
      <c r="N73" s="78">
        <v>21456.985686131862</v>
      </c>
      <c r="O73" s="145">
        <v>18937.048990808624</v>
      </c>
    </row>
    <row r="74" spans="1:15" ht="17.45" customHeight="1" x14ac:dyDescent="0.2">
      <c r="A74" s="20" t="s">
        <v>122</v>
      </c>
      <c r="B74" s="16">
        <v>4357.2752103020002</v>
      </c>
      <c r="C74" s="16">
        <v>4539.4993906179998</v>
      </c>
      <c r="D74" s="16">
        <v>4122.3719826709994</v>
      </c>
      <c r="E74" s="16">
        <v>4926.2424721369998</v>
      </c>
      <c r="F74" s="16">
        <v>4813.1326724760002</v>
      </c>
      <c r="G74" s="16">
        <v>4864.3066049170002</v>
      </c>
      <c r="H74" s="16">
        <v>4363.2399109059997</v>
      </c>
      <c r="I74" s="16">
        <v>4009.1930070409999</v>
      </c>
      <c r="J74" s="16">
        <v>4037.3005615339998</v>
      </c>
      <c r="K74" s="16">
        <v>4363.089546453999</v>
      </c>
      <c r="L74" s="16">
        <v>4287.6821230370006</v>
      </c>
      <c r="M74" s="16">
        <v>4355.6432447999996</v>
      </c>
      <c r="N74" s="78">
        <v>4067.4760913629998</v>
      </c>
      <c r="O74" s="145">
        <v>4206.1928581210004</v>
      </c>
    </row>
    <row r="75" spans="1:15" ht="17.45" customHeight="1" x14ac:dyDescent="0.2">
      <c r="A75" s="31" t="s">
        <v>123</v>
      </c>
      <c r="B75" s="32">
        <v>223071.2015169826</v>
      </c>
      <c r="C75" s="32">
        <v>227317.58381986024</v>
      </c>
      <c r="D75" s="32">
        <v>228270.64865315647</v>
      </c>
      <c r="E75" s="32">
        <v>230910.52734611588</v>
      </c>
      <c r="F75" s="32">
        <v>231187.10038162197</v>
      </c>
      <c r="G75" s="32">
        <v>238987.56537912367</v>
      </c>
      <c r="H75" s="32">
        <v>246030.12968666694</v>
      </c>
      <c r="I75" s="32">
        <v>248555.92345770478</v>
      </c>
      <c r="J75" s="32">
        <v>253956.46407883844</v>
      </c>
      <c r="K75" s="32">
        <v>258262.74335820475</v>
      </c>
      <c r="L75" s="32">
        <v>263079.86167303385</v>
      </c>
      <c r="M75" s="32">
        <v>272137.04137564631</v>
      </c>
      <c r="N75" s="127">
        <v>276076.82450863789</v>
      </c>
      <c r="O75" s="127">
        <v>281268.37644394184</v>
      </c>
    </row>
    <row r="76" spans="1:15" ht="17.45" customHeight="1" x14ac:dyDescent="0.2">
      <c r="A76" s="21"/>
      <c r="B76" s="41"/>
      <c r="C76" s="41"/>
      <c r="D76" s="41"/>
      <c r="E76" s="41"/>
      <c r="F76" s="41"/>
      <c r="G76" s="41"/>
      <c r="H76" s="41"/>
      <c r="I76" s="41"/>
      <c r="J76" s="41"/>
      <c r="K76" s="41"/>
      <c r="L76" s="41"/>
      <c r="M76" s="41"/>
      <c r="N76" s="115"/>
      <c r="O76" s="115"/>
    </row>
    <row r="77" spans="1:15" ht="17.45" customHeight="1" x14ac:dyDescent="0.2">
      <c r="A77" s="20" t="s">
        <v>124</v>
      </c>
      <c r="B77" s="16">
        <v>227.74976081760002</v>
      </c>
      <c r="C77" s="16">
        <v>226.61485482032001</v>
      </c>
      <c r="D77" s="16">
        <v>236.11444033623999</v>
      </c>
      <c r="E77" s="16">
        <v>257.33892149363999</v>
      </c>
      <c r="F77" s="16">
        <v>216.54238341884999</v>
      </c>
      <c r="G77" s="16">
        <v>197.16183211789999</v>
      </c>
      <c r="H77" s="16">
        <v>208.38007918891998</v>
      </c>
      <c r="I77" s="16">
        <v>201.79651749460001</v>
      </c>
      <c r="J77" s="16">
        <v>192.52396489704998</v>
      </c>
      <c r="K77" s="16">
        <v>183.03410571839001</v>
      </c>
      <c r="L77" s="16">
        <v>181.96176431704001</v>
      </c>
      <c r="M77" s="16">
        <v>171.40637770584999</v>
      </c>
      <c r="N77" s="78">
        <v>155.37780693423997</v>
      </c>
      <c r="O77" s="145">
        <v>158.65536097129998</v>
      </c>
    </row>
    <row r="78" spans="1:15" ht="17.45" customHeight="1" x14ac:dyDescent="0.2">
      <c r="A78" s="20" t="s">
        <v>125</v>
      </c>
      <c r="B78" s="16">
        <v>995.83735432197591</v>
      </c>
      <c r="C78" s="16">
        <v>912.49295064534545</v>
      </c>
      <c r="D78" s="16">
        <v>788.55486610866853</v>
      </c>
      <c r="E78" s="16">
        <v>725.38520790832479</v>
      </c>
      <c r="F78" s="16">
        <v>864.01812402297696</v>
      </c>
      <c r="G78" s="16">
        <v>846.20354777540012</v>
      </c>
      <c r="H78" s="16">
        <v>785.36608572423984</v>
      </c>
      <c r="I78" s="16">
        <v>790.18627980889983</v>
      </c>
      <c r="J78" s="16">
        <v>909.21745888890882</v>
      </c>
      <c r="K78" s="16">
        <v>916.13705522159989</v>
      </c>
      <c r="L78" s="16">
        <v>813.3741873291101</v>
      </c>
      <c r="M78" s="16">
        <v>801.54247200869793</v>
      </c>
      <c r="N78" s="78">
        <v>834.21870807863991</v>
      </c>
      <c r="O78" s="145">
        <v>725.07961287629985</v>
      </c>
    </row>
    <row r="79" spans="1:15" ht="17.45" customHeight="1" x14ac:dyDescent="0.2">
      <c r="A79" s="31" t="s">
        <v>126</v>
      </c>
      <c r="B79" s="32">
        <v>1223.5871151395759</v>
      </c>
      <c r="C79" s="32">
        <v>1139.1078054656655</v>
      </c>
      <c r="D79" s="32">
        <v>1024.6693064449084</v>
      </c>
      <c r="E79" s="32">
        <v>982.72412940196477</v>
      </c>
      <c r="F79" s="32">
        <v>1080.560507441827</v>
      </c>
      <c r="G79" s="32">
        <v>1043.3653798933001</v>
      </c>
      <c r="H79" s="32">
        <v>993.74616491315987</v>
      </c>
      <c r="I79" s="32">
        <v>991.98279730349986</v>
      </c>
      <c r="J79" s="32">
        <v>1101.7414237859589</v>
      </c>
      <c r="K79" s="32">
        <v>1099.1711609399899</v>
      </c>
      <c r="L79" s="32">
        <v>995.33595164615008</v>
      </c>
      <c r="M79" s="32">
        <v>972.94884971454792</v>
      </c>
      <c r="N79" s="127">
        <v>989.59651501287988</v>
      </c>
      <c r="O79" s="127">
        <v>883.7349738475998</v>
      </c>
    </row>
    <row r="80" spans="1:15" ht="17.45" customHeight="1" x14ac:dyDescent="0.2">
      <c r="A80" s="21"/>
      <c r="B80" s="41"/>
      <c r="C80" s="41"/>
      <c r="D80" s="41"/>
      <c r="E80" s="41"/>
      <c r="F80" s="41"/>
      <c r="G80" s="41"/>
      <c r="H80" s="41"/>
      <c r="I80" s="41"/>
      <c r="J80" s="41"/>
      <c r="K80" s="41"/>
      <c r="L80" s="41"/>
      <c r="M80" s="41"/>
      <c r="N80" s="115"/>
      <c r="O80" s="115"/>
    </row>
    <row r="81" spans="1:15" ht="17.45" customHeight="1" x14ac:dyDescent="0.2">
      <c r="A81" s="20" t="s">
        <v>106</v>
      </c>
      <c r="B81" s="16">
        <v>228.75448550648133</v>
      </c>
      <c r="C81" s="16">
        <v>319.75956392225379</v>
      </c>
      <c r="D81" s="16">
        <v>118.66037658519996</v>
      </c>
      <c r="E81" s="16">
        <v>223.35823850106988</v>
      </c>
      <c r="F81" s="16">
        <v>267.56288799551356</v>
      </c>
      <c r="G81" s="16">
        <v>311.00299809954322</v>
      </c>
      <c r="H81" s="16">
        <v>76.927559041563171</v>
      </c>
      <c r="I81" s="16">
        <v>164.43956544766229</v>
      </c>
      <c r="J81" s="16">
        <v>247.50224743891553</v>
      </c>
      <c r="K81" s="16">
        <v>304.13665496229135</v>
      </c>
      <c r="L81" s="16">
        <v>56.378985709000055</v>
      </c>
      <c r="M81" s="16">
        <v>138.93445069384435</v>
      </c>
      <c r="N81" s="78">
        <v>203.90835468450078</v>
      </c>
      <c r="O81" s="145">
        <v>228.52548666768692</v>
      </c>
    </row>
    <row r="82" spans="1:15" ht="17.45" customHeight="1" x14ac:dyDescent="0.2">
      <c r="A82" s="20" t="s">
        <v>107</v>
      </c>
      <c r="B82" s="16">
        <v>4987.5388901051638</v>
      </c>
      <c r="C82" s="16">
        <v>5171.7602183428826</v>
      </c>
      <c r="D82" s="16">
        <v>5392.699003522921</v>
      </c>
      <c r="E82" s="16">
        <v>5377.8696686111989</v>
      </c>
      <c r="F82" s="16">
        <v>5490.5445124184953</v>
      </c>
      <c r="G82" s="16">
        <v>5585.3947196857098</v>
      </c>
      <c r="H82" s="16">
        <v>5624.1197067103694</v>
      </c>
      <c r="I82" s="16">
        <v>5627.1635842222267</v>
      </c>
      <c r="J82" s="16">
        <v>5550.6767468023118</v>
      </c>
      <c r="K82" s="16">
        <v>5637.2329134923648</v>
      </c>
      <c r="L82" s="16">
        <v>5650.202742866586</v>
      </c>
      <c r="M82" s="16">
        <v>5691.588581095958</v>
      </c>
      <c r="N82" s="78">
        <v>5958.8478969767139</v>
      </c>
      <c r="O82" s="145">
        <v>6136.7302665136558</v>
      </c>
    </row>
    <row r="83" spans="1:15" ht="17.45" customHeight="1" x14ac:dyDescent="0.2">
      <c r="A83" s="31" t="s">
        <v>127</v>
      </c>
      <c r="B83" s="32">
        <v>5216.2933756116454</v>
      </c>
      <c r="C83" s="32">
        <v>5491.5197822651362</v>
      </c>
      <c r="D83" s="32">
        <v>5511.3593801081206</v>
      </c>
      <c r="E83" s="32">
        <v>5601.2279071122684</v>
      </c>
      <c r="F83" s="32">
        <v>5758.1074004140091</v>
      </c>
      <c r="G83" s="32">
        <v>5896.397717785253</v>
      </c>
      <c r="H83" s="32">
        <v>5701.0472657519322</v>
      </c>
      <c r="I83" s="32">
        <v>5791.6031496698888</v>
      </c>
      <c r="J83" s="32">
        <v>5798.178994241227</v>
      </c>
      <c r="K83" s="32">
        <v>5941.3695684546565</v>
      </c>
      <c r="L83" s="32">
        <v>5706.5817285755857</v>
      </c>
      <c r="M83" s="32">
        <v>5830.5230317898022</v>
      </c>
      <c r="N83" s="127">
        <v>6162.7562516612143</v>
      </c>
      <c r="O83" s="127">
        <v>6365.2557531813427</v>
      </c>
    </row>
    <row r="84" spans="1:15" ht="17.45" customHeight="1" x14ac:dyDescent="0.2">
      <c r="A84" s="21" t="s">
        <v>128</v>
      </c>
      <c r="B84" s="22">
        <v>871.80866192772203</v>
      </c>
      <c r="C84" s="22">
        <v>868.10515692802232</v>
      </c>
      <c r="D84" s="22">
        <v>827.84876702814995</v>
      </c>
      <c r="E84" s="22">
        <v>953.84347152720784</v>
      </c>
      <c r="F84" s="22">
        <v>899.41011717538004</v>
      </c>
      <c r="G84" s="22">
        <v>917.00124794692636</v>
      </c>
      <c r="H84" s="22">
        <v>890.91098334178514</v>
      </c>
      <c r="I84" s="22">
        <v>1027.6058997148034</v>
      </c>
      <c r="J84" s="22">
        <v>989.58812551646633</v>
      </c>
      <c r="K84" s="22">
        <v>987.81903813047404</v>
      </c>
      <c r="L84" s="22">
        <v>936.11749733404531</v>
      </c>
      <c r="M84" s="22">
        <v>1082.2133752053355</v>
      </c>
      <c r="N84" s="122">
        <v>987.75150342344102</v>
      </c>
      <c r="O84" s="122">
        <v>982.88968948993931</v>
      </c>
    </row>
    <row r="85" spans="1:15" ht="17.45" customHeight="1" x14ac:dyDescent="0.2">
      <c r="A85" s="21" t="s">
        <v>129</v>
      </c>
      <c r="B85" s="22">
        <v>32626.604394052414</v>
      </c>
      <c r="C85" s="22">
        <v>32315.236302095873</v>
      </c>
      <c r="D85" s="22">
        <v>29797.123897907455</v>
      </c>
      <c r="E85" s="22">
        <v>28155.085641117912</v>
      </c>
      <c r="F85" s="22">
        <v>28364.075129229765</v>
      </c>
      <c r="G85" s="22">
        <v>27618.492430573773</v>
      </c>
      <c r="H85" s="22">
        <v>29878.344201650321</v>
      </c>
      <c r="I85" s="22">
        <v>30449.434950522562</v>
      </c>
      <c r="J85" s="22">
        <v>31816.900119007074</v>
      </c>
      <c r="K85" s="22">
        <v>30000.058527939964</v>
      </c>
      <c r="L85" s="22">
        <v>30035.181133104044</v>
      </c>
      <c r="M85" s="22">
        <v>27718.76508461987</v>
      </c>
      <c r="N85" s="122">
        <v>27990.626222420779</v>
      </c>
      <c r="O85" s="122">
        <v>12400.606778955778</v>
      </c>
    </row>
    <row r="86" spans="1:15" ht="17.45" customHeight="1" x14ac:dyDescent="0.2">
      <c r="A86" s="39"/>
      <c r="B86" s="40"/>
      <c r="C86" s="40"/>
      <c r="D86" s="40"/>
      <c r="E86" s="40"/>
      <c r="F86" s="40"/>
      <c r="G86" s="40"/>
      <c r="H86" s="40"/>
      <c r="I86" s="40"/>
      <c r="J86" s="40"/>
      <c r="K86" s="40"/>
      <c r="L86" s="40"/>
      <c r="M86" s="40"/>
      <c r="N86" s="40"/>
      <c r="O86" s="176"/>
    </row>
    <row r="87" spans="1:15" ht="17.45" customHeight="1" x14ac:dyDescent="0.2">
      <c r="A87" s="43" t="s">
        <v>130</v>
      </c>
      <c r="B87" s="44">
        <v>264769.57637531083</v>
      </c>
      <c r="C87" s="44">
        <v>268651.11070670589</v>
      </c>
      <c r="D87" s="44">
        <v>267299.55723897496</v>
      </c>
      <c r="E87" s="44">
        <v>267978.12443256687</v>
      </c>
      <c r="F87" s="44">
        <v>269661.18034320668</v>
      </c>
      <c r="G87" s="44">
        <v>275815.95779883617</v>
      </c>
      <c r="H87" s="44">
        <v>284936.35399190628</v>
      </c>
      <c r="I87" s="44">
        <v>287824.87703557906</v>
      </c>
      <c r="J87" s="44">
        <v>294696.46511614666</v>
      </c>
      <c r="K87" s="44">
        <v>297217.68516803614</v>
      </c>
      <c r="L87" s="44">
        <v>302048.21607444162</v>
      </c>
      <c r="M87" s="44">
        <v>309204.830502556</v>
      </c>
      <c r="N87" s="116">
        <v>314193.83551371953</v>
      </c>
      <c r="O87" s="118">
        <v>303993.01631941233</v>
      </c>
    </row>
    <row r="88" spans="1:15" ht="17.45" customHeight="1" x14ac:dyDescent="0.2">
      <c r="A88" s="46"/>
      <c r="B88" s="41"/>
      <c r="C88" s="41"/>
      <c r="D88" s="41"/>
      <c r="E88" s="41"/>
      <c r="F88" s="41"/>
      <c r="G88" s="41"/>
      <c r="H88" s="41"/>
      <c r="I88" s="41"/>
      <c r="J88" s="41"/>
      <c r="K88" s="41"/>
      <c r="L88" s="41"/>
      <c r="M88" s="41"/>
      <c r="N88" s="115"/>
      <c r="O88" s="115"/>
    </row>
    <row r="89" spans="1:15" ht="17.45" customHeight="1" x14ac:dyDescent="0.2">
      <c r="A89" s="31" t="s">
        <v>131</v>
      </c>
      <c r="B89" s="32">
        <v>16466.970003061921</v>
      </c>
      <c r="C89" s="32">
        <v>16175.69986277611</v>
      </c>
      <c r="D89" s="32">
        <v>16465.44637921741</v>
      </c>
      <c r="E89" s="32">
        <v>16381.584568720611</v>
      </c>
      <c r="F89" s="32">
        <v>16782.671344654264</v>
      </c>
      <c r="G89" s="32">
        <v>16452.165516115641</v>
      </c>
      <c r="H89" s="32">
        <v>16719.844240575316</v>
      </c>
      <c r="I89" s="32">
        <v>17386.499279120981</v>
      </c>
      <c r="J89" s="32">
        <v>17451.257163644834</v>
      </c>
      <c r="K89" s="32">
        <v>17172.8829250608</v>
      </c>
      <c r="L89" s="32">
        <v>17759.511998362563</v>
      </c>
      <c r="M89" s="32">
        <v>18411.190790086905</v>
      </c>
      <c r="N89" s="127">
        <v>18445.903858273774</v>
      </c>
      <c r="O89" s="127">
        <v>17799.31336747728</v>
      </c>
    </row>
    <row r="90" spans="1:15" ht="17.45" customHeight="1" x14ac:dyDescent="0.2">
      <c r="A90" s="21" t="s">
        <v>29</v>
      </c>
      <c r="B90" s="22">
        <v>14354.689185491943</v>
      </c>
      <c r="C90" s="22">
        <v>14051.349423069429</v>
      </c>
      <c r="D90" s="22">
        <v>14296.569436054353</v>
      </c>
      <c r="E90" s="22">
        <v>14372.775624318683</v>
      </c>
      <c r="F90" s="22">
        <v>14737.744472827955</v>
      </c>
      <c r="G90" s="22">
        <v>14623.871537333855</v>
      </c>
      <c r="H90" s="22">
        <v>14959.37806317908</v>
      </c>
      <c r="I90" s="22">
        <v>15404.255279335128</v>
      </c>
      <c r="J90" s="22">
        <v>15711.660978149555</v>
      </c>
      <c r="K90" s="22">
        <v>15459.706231393513</v>
      </c>
      <c r="L90" s="22">
        <v>15890.715308702076</v>
      </c>
      <c r="M90" s="22">
        <v>16224.775523873968</v>
      </c>
      <c r="N90" s="122">
        <v>16296.935916514287</v>
      </c>
      <c r="O90" s="122">
        <v>15814.078642480163</v>
      </c>
    </row>
    <row r="91" spans="1:15" ht="17.45" customHeight="1" x14ac:dyDescent="0.2">
      <c r="A91" s="43" t="s">
        <v>132</v>
      </c>
      <c r="B91" s="44">
        <v>30821.659188553866</v>
      </c>
      <c r="C91" s="44">
        <v>30227.04928584554</v>
      </c>
      <c r="D91" s="44">
        <v>30762.015815271763</v>
      </c>
      <c r="E91" s="44">
        <v>30754.360193039294</v>
      </c>
      <c r="F91" s="44">
        <v>31520.415817482219</v>
      </c>
      <c r="G91" s="44">
        <v>31076.037053449494</v>
      </c>
      <c r="H91" s="44">
        <v>31679.222303754395</v>
      </c>
      <c r="I91" s="44">
        <v>32790.754558456108</v>
      </c>
      <c r="J91" s="44">
        <v>33162.918141794391</v>
      </c>
      <c r="K91" s="44">
        <v>32632.589156454313</v>
      </c>
      <c r="L91" s="44">
        <v>33650.227307064641</v>
      </c>
      <c r="M91" s="44">
        <v>34635.966313960875</v>
      </c>
      <c r="N91" s="116">
        <v>34742.839774788059</v>
      </c>
      <c r="O91" s="118">
        <v>33613.392009957446</v>
      </c>
    </row>
    <row r="92" spans="1:15" ht="17.45" customHeight="1" x14ac:dyDescent="0.2">
      <c r="A92" s="48"/>
      <c r="B92" s="41"/>
      <c r="C92" s="41"/>
      <c r="D92" s="41"/>
      <c r="E92" s="41"/>
      <c r="F92" s="41"/>
      <c r="G92" s="41"/>
      <c r="H92" s="41"/>
      <c r="I92" s="41"/>
      <c r="J92" s="41"/>
      <c r="K92" s="41"/>
      <c r="L92" s="41"/>
      <c r="M92" s="41"/>
      <c r="N92" s="115"/>
      <c r="O92" s="115"/>
    </row>
    <row r="93" spans="1:15" ht="17.45" customHeight="1" x14ac:dyDescent="0.2">
      <c r="A93" s="43" t="s">
        <v>133</v>
      </c>
      <c r="B93" s="44">
        <v>295591.2355638647</v>
      </c>
      <c r="C93" s="44">
        <v>298878.15999255143</v>
      </c>
      <c r="D93" s="44">
        <v>298061.57305424672</v>
      </c>
      <c r="E93" s="44">
        <v>298732.48462560616</v>
      </c>
      <c r="F93" s="44">
        <v>301181.5961606889</v>
      </c>
      <c r="G93" s="44">
        <v>306891.99485228566</v>
      </c>
      <c r="H93" s="44">
        <v>316615.57629566069</v>
      </c>
      <c r="I93" s="44">
        <v>320615.63159403519</v>
      </c>
      <c r="J93" s="44">
        <v>327859.38325794105</v>
      </c>
      <c r="K93" s="44">
        <v>329850.27432449046</v>
      </c>
      <c r="L93" s="44">
        <v>335698.44338150625</v>
      </c>
      <c r="M93" s="44">
        <v>343840.7968165169</v>
      </c>
      <c r="N93" s="116">
        <v>348936.6752885076</v>
      </c>
      <c r="O93" s="118">
        <v>337606.40832936979</v>
      </c>
    </row>
    <row r="94" spans="1:15" ht="17.45" customHeight="1" x14ac:dyDescent="0.2">
      <c r="A94" s="49"/>
      <c r="B94" s="50"/>
      <c r="C94" s="50"/>
      <c r="D94" s="50"/>
      <c r="E94" s="50"/>
      <c r="F94" s="50"/>
      <c r="G94" s="50"/>
      <c r="H94" s="50"/>
      <c r="I94" s="50"/>
      <c r="J94" s="50"/>
      <c r="K94" s="50"/>
      <c r="L94" s="50"/>
      <c r="M94" s="50"/>
      <c r="N94" s="133"/>
      <c r="O94" s="133"/>
    </row>
    <row r="95" spans="1:15" ht="17.45" customHeight="1" x14ac:dyDescent="0.2">
      <c r="A95" s="1" t="s">
        <v>0</v>
      </c>
      <c r="B95" s="46"/>
      <c r="C95" s="46"/>
      <c r="D95" s="46"/>
      <c r="E95" s="46"/>
      <c r="F95" s="46"/>
      <c r="G95" s="46"/>
      <c r="H95" s="46"/>
      <c r="I95" s="46"/>
      <c r="J95" s="46"/>
      <c r="K95" s="46"/>
      <c r="L95" s="46"/>
      <c r="M95" s="46"/>
      <c r="N95" s="47"/>
      <c r="O95" s="47"/>
    </row>
    <row r="96" spans="1:15" ht="17.45" customHeight="1" x14ac:dyDescent="0.2">
      <c r="A96" s="1" t="s">
        <v>1</v>
      </c>
      <c r="B96" s="46"/>
      <c r="C96" s="46"/>
      <c r="D96" s="46"/>
      <c r="E96" s="46"/>
      <c r="F96" s="46"/>
      <c r="G96" s="46"/>
      <c r="H96" s="46"/>
      <c r="I96" s="46"/>
      <c r="J96" s="46"/>
      <c r="K96" s="46"/>
      <c r="L96" s="46"/>
      <c r="M96" s="46"/>
      <c r="N96" s="47"/>
      <c r="O96" s="47"/>
    </row>
    <row r="97" spans="1:15" ht="17.45" customHeight="1" x14ac:dyDescent="0.2">
      <c r="A97" s="1" t="s">
        <v>2</v>
      </c>
      <c r="B97" s="46"/>
      <c r="C97" s="46"/>
      <c r="D97" s="46"/>
      <c r="E97" s="46"/>
      <c r="F97" s="46"/>
      <c r="G97" s="46"/>
      <c r="H97" s="46"/>
      <c r="I97" s="46"/>
      <c r="J97" s="46"/>
      <c r="K97" s="46"/>
      <c r="L97" s="46"/>
      <c r="M97" s="46"/>
      <c r="N97" s="47"/>
      <c r="O97" s="47"/>
    </row>
    <row r="98" spans="1:15" ht="17.45" customHeight="1" x14ac:dyDescent="0.2">
      <c r="A98" s="8" t="s">
        <v>3</v>
      </c>
      <c r="B98" s="46"/>
      <c r="C98" s="46"/>
      <c r="D98" s="46"/>
      <c r="E98" s="46"/>
      <c r="F98" s="46"/>
      <c r="G98" s="46"/>
      <c r="H98" s="46"/>
      <c r="I98" s="46"/>
      <c r="J98" s="46"/>
      <c r="K98" s="46"/>
      <c r="L98" s="46"/>
      <c r="M98" s="46"/>
      <c r="N98" s="47"/>
      <c r="O98" s="47"/>
    </row>
    <row r="99" spans="1:15" ht="17.45" customHeight="1" x14ac:dyDescent="0.2">
      <c r="A99" s="166" t="s">
        <v>227</v>
      </c>
      <c r="B99" s="169" t="s">
        <v>188</v>
      </c>
      <c r="C99" s="169" t="s">
        <v>7</v>
      </c>
      <c r="D99" s="169" t="s">
        <v>8</v>
      </c>
      <c r="E99" s="169" t="s">
        <v>9</v>
      </c>
      <c r="F99" s="169" t="s">
        <v>10</v>
      </c>
      <c r="G99" s="165" t="s">
        <v>181</v>
      </c>
      <c r="H99" s="165" t="s">
        <v>182</v>
      </c>
      <c r="I99" s="165" t="s">
        <v>183</v>
      </c>
      <c r="J99" s="165" t="s">
        <v>184</v>
      </c>
      <c r="K99" s="165" t="s">
        <v>185</v>
      </c>
      <c r="L99" s="165" t="s">
        <v>186</v>
      </c>
      <c r="M99" s="165" t="s">
        <v>187</v>
      </c>
      <c r="N99" s="165" t="s">
        <v>224</v>
      </c>
      <c r="O99" s="165" t="s">
        <v>229</v>
      </c>
    </row>
    <row r="100" spans="1:15" ht="17.45" customHeight="1" x14ac:dyDescent="0.2">
      <c r="A100" s="166"/>
      <c r="B100" s="169"/>
      <c r="C100" s="169"/>
      <c r="D100" s="169"/>
      <c r="E100" s="169"/>
      <c r="F100" s="169"/>
      <c r="G100" s="165"/>
      <c r="H100" s="165"/>
      <c r="I100" s="165"/>
      <c r="J100" s="165"/>
      <c r="K100" s="165"/>
      <c r="L100" s="165"/>
      <c r="M100" s="165"/>
      <c r="N100" s="165"/>
      <c r="O100" s="165"/>
    </row>
    <row r="101" spans="1:15" ht="17.45" customHeight="1" x14ac:dyDescent="0.2">
      <c r="A101" s="13" t="s">
        <v>134</v>
      </c>
      <c r="B101" s="46"/>
      <c r="C101" s="46"/>
      <c r="D101" s="46"/>
      <c r="E101" s="46"/>
      <c r="F101" s="46"/>
      <c r="G101" s="46"/>
      <c r="H101" s="46"/>
      <c r="I101" s="46"/>
      <c r="J101" s="46"/>
      <c r="K101" s="46"/>
      <c r="L101" s="46"/>
      <c r="M101" s="46"/>
      <c r="N101" s="47"/>
      <c r="O101" s="47"/>
    </row>
    <row r="102" spans="1:15" ht="17.45" customHeight="1" x14ac:dyDescent="0.2">
      <c r="A102" s="51" t="s">
        <v>135</v>
      </c>
      <c r="B102" s="16"/>
      <c r="C102" s="16">
        <v>6052.1710277938446</v>
      </c>
      <c r="D102" s="16">
        <v>6263.4246465489696</v>
      </c>
      <c r="E102" s="16">
        <v>6467.5750727437025</v>
      </c>
      <c r="F102" s="16">
        <v>6570.3060216291278</v>
      </c>
      <c r="G102" s="16">
        <v>6338.8124051671648</v>
      </c>
      <c r="H102" s="16">
        <v>6185.9960703629849</v>
      </c>
      <c r="I102" s="16">
        <v>6032.4370221871231</v>
      </c>
      <c r="J102" s="16">
        <v>5809.9675261521643</v>
      </c>
      <c r="K102" s="16">
        <v>5662.0189465888079</v>
      </c>
      <c r="L102" s="17">
        <v>5694.5104677061963</v>
      </c>
      <c r="M102" s="17">
        <v>5740.7591257539762</v>
      </c>
      <c r="N102" s="126">
        <v>5872.0718850232624</v>
      </c>
      <c r="O102" s="145">
        <v>5902.0025390119044</v>
      </c>
    </row>
    <row r="103" spans="1:15" ht="17.45" customHeight="1" x14ac:dyDescent="0.2">
      <c r="A103" s="51" t="s">
        <v>18</v>
      </c>
      <c r="B103" s="16"/>
      <c r="C103" s="16">
        <v>3221.4106492299188</v>
      </c>
      <c r="D103" s="16">
        <v>3441.2602426205735</v>
      </c>
      <c r="E103" s="16">
        <v>3543.0278700294839</v>
      </c>
      <c r="F103" s="16">
        <v>3643.9137282379606</v>
      </c>
      <c r="G103" s="16">
        <v>3462.2830897947765</v>
      </c>
      <c r="H103" s="16">
        <v>3326.9876860825598</v>
      </c>
      <c r="I103" s="16">
        <v>3175.4926061627175</v>
      </c>
      <c r="J103" s="16">
        <v>3011.1535762370127</v>
      </c>
      <c r="K103" s="16">
        <v>2884.9608777979633</v>
      </c>
      <c r="L103" s="16">
        <v>2841.9917926028866</v>
      </c>
      <c r="M103" s="16">
        <v>2863.8861309892677</v>
      </c>
      <c r="N103" s="78">
        <v>2934.7668406446783</v>
      </c>
      <c r="O103" s="145">
        <v>2954.6667420390595</v>
      </c>
    </row>
    <row r="104" spans="1:15" ht="17.45" customHeight="1" x14ac:dyDescent="0.2">
      <c r="A104" s="51" t="s">
        <v>19</v>
      </c>
      <c r="B104" s="16"/>
      <c r="C104" s="16">
        <v>2094.4760929578692</v>
      </c>
      <c r="D104" s="16">
        <v>2194.7758774087197</v>
      </c>
      <c r="E104" s="16">
        <v>2305.762868412653</v>
      </c>
      <c r="F104" s="16">
        <v>2304.7923606984218</v>
      </c>
      <c r="G104" s="16">
        <v>2261.5832710713544</v>
      </c>
      <c r="H104" s="16">
        <v>2198.629284339484</v>
      </c>
      <c r="I104" s="16">
        <v>2195.650250608076</v>
      </c>
      <c r="J104" s="16">
        <v>2149.3633039780239</v>
      </c>
      <c r="K104" s="16">
        <v>2133.189114666508</v>
      </c>
      <c r="L104" s="16">
        <v>2176.9989283013579</v>
      </c>
      <c r="M104" s="16">
        <v>2204.1911371754286</v>
      </c>
      <c r="N104" s="78">
        <v>2242.3020535776868</v>
      </c>
      <c r="O104" s="145">
        <v>2224.6059060526327</v>
      </c>
    </row>
    <row r="105" spans="1:15" ht="17.45" customHeight="1" x14ac:dyDescent="0.2">
      <c r="A105" s="51" t="s">
        <v>20</v>
      </c>
      <c r="B105" s="16"/>
      <c r="C105" s="16">
        <v>17.303790164999999</v>
      </c>
      <c r="D105" s="16">
        <v>17.524076984000001</v>
      </c>
      <c r="E105" s="16">
        <v>18.118849397999998</v>
      </c>
      <c r="F105" s="16">
        <v>18.405540233</v>
      </c>
      <c r="G105" s="16">
        <v>19.437634282999998</v>
      </c>
      <c r="H105" s="16">
        <v>18.273606505</v>
      </c>
      <c r="I105" s="16">
        <v>10.952702958</v>
      </c>
      <c r="J105" s="16">
        <v>4.5668647E-2</v>
      </c>
      <c r="K105" s="16">
        <v>0.11878810099999999</v>
      </c>
      <c r="L105" s="16">
        <v>8.0877590999999999E-2</v>
      </c>
      <c r="M105" s="16">
        <v>3.0546384999999999E-2</v>
      </c>
      <c r="N105" s="78">
        <v>1.3863081999999992E-2</v>
      </c>
      <c r="O105" s="145">
        <v>2.0681415999999998E-2</v>
      </c>
    </row>
    <row r="106" spans="1:15" ht="17.45" customHeight="1" x14ac:dyDescent="0.2">
      <c r="A106" s="51" t="s">
        <v>21</v>
      </c>
      <c r="B106" s="16"/>
      <c r="C106" s="16">
        <v>351.85324611306265</v>
      </c>
      <c r="D106" s="16">
        <v>358.59606209267992</v>
      </c>
      <c r="E106" s="16">
        <v>370.04793296698415</v>
      </c>
      <c r="F106" s="16">
        <v>396.40617754153197</v>
      </c>
      <c r="G106" s="16">
        <v>420.698905126</v>
      </c>
      <c r="H106" s="16">
        <v>427.83818223999998</v>
      </c>
      <c r="I106" s="16">
        <v>440.31163319800044</v>
      </c>
      <c r="J106" s="16">
        <v>462.8722933280003</v>
      </c>
      <c r="K106" s="16">
        <v>499.778561981</v>
      </c>
      <c r="L106" s="16">
        <v>511.67783973399997</v>
      </c>
      <c r="M106" s="16">
        <v>531.01319291000107</v>
      </c>
      <c r="N106" s="78">
        <v>552.81715664092474</v>
      </c>
      <c r="O106" s="145">
        <v>562.90954312299993</v>
      </c>
    </row>
    <row r="107" spans="1:15" ht="17.45" customHeight="1" x14ac:dyDescent="0.2">
      <c r="A107" s="51" t="s">
        <v>22</v>
      </c>
      <c r="B107" s="16"/>
      <c r="C107" s="16">
        <v>367.12724932799364</v>
      </c>
      <c r="D107" s="16">
        <v>251.26838744299661</v>
      </c>
      <c r="E107" s="16">
        <v>230.6175519365822</v>
      </c>
      <c r="F107" s="16">
        <v>206.78821491821296</v>
      </c>
      <c r="G107" s="16">
        <v>174.80950489203477</v>
      </c>
      <c r="H107" s="16">
        <v>214.26731119594129</v>
      </c>
      <c r="I107" s="16">
        <v>210.02982926032948</v>
      </c>
      <c r="J107" s="16">
        <v>186.53268396212798</v>
      </c>
      <c r="K107" s="16">
        <v>143.971604042336</v>
      </c>
      <c r="L107" s="17">
        <v>163.7610294769521</v>
      </c>
      <c r="M107" s="17">
        <v>141.6381182942792</v>
      </c>
      <c r="N107" s="126">
        <v>142.1719710779704</v>
      </c>
      <c r="O107" s="145">
        <v>159.79966638121095</v>
      </c>
    </row>
    <row r="108" spans="1:15" ht="17.45" customHeight="1" x14ac:dyDescent="0.2">
      <c r="A108" s="51" t="s">
        <v>136</v>
      </c>
      <c r="B108" s="16"/>
      <c r="C108" s="16">
        <v>625.08167187096774</v>
      </c>
      <c r="D108" s="16">
        <v>558.26286184043602</v>
      </c>
      <c r="E108" s="16">
        <v>561.05003336551556</v>
      </c>
      <c r="F108" s="16">
        <v>553.82721921456255</v>
      </c>
      <c r="G108" s="16">
        <v>619.07989980533478</v>
      </c>
      <c r="H108" s="16">
        <v>767.22019065385916</v>
      </c>
      <c r="I108" s="16">
        <v>527.63664285081882</v>
      </c>
      <c r="J108" s="16">
        <v>690.75274426870851</v>
      </c>
      <c r="K108" s="16">
        <v>620.41393383262186</v>
      </c>
      <c r="L108" s="16">
        <v>709.82634046599389</v>
      </c>
      <c r="M108" s="16">
        <v>675.57388327266483</v>
      </c>
      <c r="N108" s="78">
        <v>703.34478885682188</v>
      </c>
      <c r="O108" s="145">
        <v>877.22692464853287</v>
      </c>
    </row>
    <row r="109" spans="1:15" ht="17.45" customHeight="1" x14ac:dyDescent="0.2">
      <c r="A109" s="52" t="s">
        <v>137</v>
      </c>
      <c r="B109" s="32"/>
      <c r="C109" s="32">
        <v>6677.2526996648112</v>
      </c>
      <c r="D109" s="32">
        <v>6821.6875083894065</v>
      </c>
      <c r="E109" s="32">
        <v>7028.6251061092189</v>
      </c>
      <c r="F109" s="32">
        <v>7124.1332408436892</v>
      </c>
      <c r="G109" s="32">
        <v>6957.8923049725008</v>
      </c>
      <c r="H109" s="32">
        <v>6953.2162610168443</v>
      </c>
      <c r="I109" s="32">
        <v>6560.0736650379422</v>
      </c>
      <c r="J109" s="32">
        <v>6500.720270420873</v>
      </c>
      <c r="K109" s="32">
        <v>6282.4328804214301</v>
      </c>
      <c r="L109" s="32">
        <v>6404.336808172191</v>
      </c>
      <c r="M109" s="32">
        <v>6416.3330090266409</v>
      </c>
      <c r="N109" s="127">
        <v>6575.4166738800823</v>
      </c>
      <c r="O109" s="127">
        <v>6779.2294636604356</v>
      </c>
    </row>
    <row r="110" spans="1:15" ht="17.45" customHeight="1" x14ac:dyDescent="0.2">
      <c r="A110" s="1"/>
      <c r="B110" s="41"/>
      <c r="C110" s="41"/>
      <c r="D110" s="41"/>
      <c r="E110" s="41"/>
      <c r="F110" s="41"/>
      <c r="G110" s="41"/>
      <c r="H110" s="41"/>
      <c r="I110" s="41"/>
      <c r="J110" s="41"/>
      <c r="K110" s="41"/>
      <c r="L110" s="41"/>
      <c r="M110" s="41"/>
      <c r="N110" s="115"/>
      <c r="O110" s="115"/>
    </row>
    <row r="111" spans="1:15" ht="17.45" customHeight="1" x14ac:dyDescent="0.2">
      <c r="A111" s="13" t="s">
        <v>138</v>
      </c>
      <c r="B111" s="22"/>
      <c r="C111" s="22"/>
      <c r="D111" s="22"/>
      <c r="E111" s="22"/>
      <c r="F111" s="22"/>
      <c r="G111" s="22"/>
      <c r="H111" s="22"/>
      <c r="I111" s="22"/>
      <c r="J111" s="22"/>
      <c r="K111" s="22"/>
      <c r="L111" s="22"/>
      <c r="M111" s="22"/>
      <c r="N111" s="122"/>
      <c r="O111" s="122"/>
    </row>
    <row r="112" spans="1:15" ht="17.45" customHeight="1" x14ac:dyDescent="0.2">
      <c r="A112" s="51" t="s">
        <v>114</v>
      </c>
      <c r="B112" s="16"/>
      <c r="C112" s="16">
        <v>59.057543340116389</v>
      </c>
      <c r="D112" s="16">
        <v>67.641856731730414</v>
      </c>
      <c r="E112" s="16">
        <v>33.641673245378001</v>
      </c>
      <c r="F112" s="16">
        <v>76.576940495873188</v>
      </c>
      <c r="G112" s="16">
        <v>68.9305587336695</v>
      </c>
      <c r="H112" s="16">
        <v>60.069323597323908</v>
      </c>
      <c r="I112" s="16">
        <v>59.289349786953984</v>
      </c>
      <c r="J112" s="16">
        <v>56.924379540251593</v>
      </c>
      <c r="K112" s="16">
        <v>55.05396285604931</v>
      </c>
      <c r="L112" s="16">
        <v>55.04225407829901</v>
      </c>
      <c r="M112" s="16">
        <v>59.079550284146805</v>
      </c>
      <c r="N112" s="78">
        <v>57.633860994585412</v>
      </c>
      <c r="O112" s="145">
        <v>63.419163875362621</v>
      </c>
    </row>
    <row r="113" spans="1:15" ht="17.45" customHeight="1" x14ac:dyDescent="0.2">
      <c r="A113" s="51" t="s">
        <v>115</v>
      </c>
      <c r="B113" s="16"/>
      <c r="C113" s="16">
        <v>2105.1690638781897</v>
      </c>
      <c r="D113" s="16">
        <v>2405.5136635447193</v>
      </c>
      <c r="E113" s="16">
        <v>2548.7355972989103</v>
      </c>
      <c r="F113" s="16">
        <v>2486.3638640440427</v>
      </c>
      <c r="G113" s="16">
        <v>2405.3868938819269</v>
      </c>
      <c r="H113" s="16">
        <v>2298.1249031957109</v>
      </c>
      <c r="I113" s="16">
        <v>2199.1071779615791</v>
      </c>
      <c r="J113" s="16">
        <v>2069.0314572331049</v>
      </c>
      <c r="K113" s="16">
        <v>2039.0570925340044</v>
      </c>
      <c r="L113" s="16">
        <v>2069.9665325753263</v>
      </c>
      <c r="M113" s="16">
        <v>2128.9045614935894</v>
      </c>
      <c r="N113" s="78">
        <v>2125.4976836698761</v>
      </c>
      <c r="O113" s="145">
        <v>2207.1123109851592</v>
      </c>
    </row>
    <row r="114" spans="1:15" ht="17.45" customHeight="1" x14ac:dyDescent="0.2">
      <c r="A114" s="51" t="s">
        <v>116</v>
      </c>
      <c r="B114" s="16"/>
      <c r="C114" s="16">
        <v>1586.9240273567757</v>
      </c>
      <c r="D114" s="16">
        <v>1337.3527157387462</v>
      </c>
      <c r="E114" s="16">
        <v>1484.8210794322154</v>
      </c>
      <c r="F114" s="16">
        <v>1519.8628540479463</v>
      </c>
      <c r="G114" s="16">
        <v>1434.7133911049084</v>
      </c>
      <c r="H114" s="16">
        <v>1433.2702260454914</v>
      </c>
      <c r="I114" s="16">
        <v>1355.002051301939</v>
      </c>
      <c r="J114" s="16">
        <v>1173.3867256667522</v>
      </c>
      <c r="K114" s="16">
        <v>1096.7771842397769</v>
      </c>
      <c r="L114" s="16">
        <v>1127.2103566828748</v>
      </c>
      <c r="M114" s="16">
        <v>1106.9683904434614</v>
      </c>
      <c r="N114" s="78">
        <v>1168.3619496638976</v>
      </c>
      <c r="O114" s="145">
        <v>1299.101194886699</v>
      </c>
    </row>
    <row r="115" spans="1:15" ht="17.45" customHeight="1" x14ac:dyDescent="0.2">
      <c r="A115" s="53" t="s">
        <v>139</v>
      </c>
      <c r="B115" s="22"/>
      <c r="C115" s="22">
        <v>3751.1506345750818</v>
      </c>
      <c r="D115" s="22">
        <v>3810.508236015196</v>
      </c>
      <c r="E115" s="22">
        <v>4067.1983499765038</v>
      </c>
      <c r="F115" s="22">
        <v>4082.8036585878622</v>
      </c>
      <c r="G115" s="22">
        <v>3909.0308437205049</v>
      </c>
      <c r="H115" s="22">
        <v>3791.4644528385261</v>
      </c>
      <c r="I115" s="22">
        <v>3613.3985790504721</v>
      </c>
      <c r="J115" s="22">
        <v>3299.3425624401088</v>
      </c>
      <c r="K115" s="22">
        <v>3190.8882396298304</v>
      </c>
      <c r="L115" s="22">
        <v>3252.2191433364997</v>
      </c>
      <c r="M115" s="22">
        <v>3294.9525022211978</v>
      </c>
      <c r="N115" s="122">
        <v>3351.4934943283592</v>
      </c>
      <c r="O115" s="122">
        <v>3569.6326697472209</v>
      </c>
    </row>
    <row r="116" spans="1:15" ht="17.45" customHeight="1" x14ac:dyDescent="0.2">
      <c r="A116" s="53"/>
      <c r="B116" s="41"/>
      <c r="C116" s="41"/>
      <c r="D116" s="41"/>
      <c r="E116" s="41"/>
      <c r="F116" s="41"/>
      <c r="G116" s="41"/>
      <c r="H116" s="41"/>
      <c r="I116" s="41"/>
      <c r="J116" s="41"/>
      <c r="K116" s="41"/>
      <c r="L116" s="41"/>
      <c r="M116" s="41"/>
      <c r="N116" s="115"/>
      <c r="O116" s="115"/>
    </row>
    <row r="117" spans="1:15" ht="17.45" customHeight="1" x14ac:dyDescent="0.2">
      <c r="A117" s="51" t="s">
        <v>119</v>
      </c>
      <c r="B117" s="16"/>
      <c r="C117" s="16">
        <v>391.41445841893909</v>
      </c>
      <c r="D117" s="16">
        <v>491.21822034641576</v>
      </c>
      <c r="E117" s="16">
        <v>412.15632708601896</v>
      </c>
      <c r="F117" s="16">
        <v>547.33694804699996</v>
      </c>
      <c r="G117" s="16">
        <v>481.51670048800008</v>
      </c>
      <c r="H117" s="16">
        <v>332.88693298299995</v>
      </c>
      <c r="I117" s="16">
        <v>456.30188574599202</v>
      </c>
      <c r="J117" s="16">
        <v>378.93320241566556</v>
      </c>
      <c r="K117" s="16">
        <v>384.33035099800003</v>
      </c>
      <c r="L117" s="16">
        <v>370.39360990943271</v>
      </c>
      <c r="M117" s="16">
        <v>514.96013944424567</v>
      </c>
      <c r="N117" s="78">
        <v>327.54649158462581</v>
      </c>
      <c r="O117" s="145">
        <v>496.72666687399999</v>
      </c>
    </row>
    <row r="118" spans="1:15" ht="17.45" customHeight="1" x14ac:dyDescent="0.2">
      <c r="A118" s="51" t="s">
        <v>120</v>
      </c>
      <c r="B118" s="16"/>
      <c r="C118" s="16">
        <v>406.56166786243864</v>
      </c>
      <c r="D118" s="16">
        <v>392.50672815828437</v>
      </c>
      <c r="E118" s="16">
        <v>356.99987886597052</v>
      </c>
      <c r="F118" s="16">
        <v>405.96025942943629</v>
      </c>
      <c r="G118" s="16">
        <v>384.65713475985478</v>
      </c>
      <c r="H118" s="16">
        <v>447.40468238609429</v>
      </c>
      <c r="I118" s="16">
        <v>380.32180371262979</v>
      </c>
      <c r="J118" s="16">
        <v>402.10486602241872</v>
      </c>
      <c r="K118" s="16">
        <v>378.80423295358497</v>
      </c>
      <c r="L118" s="16">
        <v>369.66496873987711</v>
      </c>
      <c r="M118" s="16">
        <v>355.82573386752716</v>
      </c>
      <c r="N118" s="78">
        <v>352.19393912602567</v>
      </c>
      <c r="O118" s="145">
        <v>368.35642708485864</v>
      </c>
    </row>
    <row r="119" spans="1:15" ht="17.45" customHeight="1" x14ac:dyDescent="0.2">
      <c r="A119" s="51" t="s">
        <v>121</v>
      </c>
      <c r="B119" s="16"/>
      <c r="C119" s="16">
        <v>539.45233831771736</v>
      </c>
      <c r="D119" s="16">
        <v>530.0756211011618</v>
      </c>
      <c r="E119" s="16">
        <v>500.86600162997058</v>
      </c>
      <c r="F119" s="16">
        <v>478.95387484590725</v>
      </c>
      <c r="G119" s="16">
        <v>429.70331015256698</v>
      </c>
      <c r="H119" s="16">
        <v>406.6169893894442</v>
      </c>
      <c r="I119" s="16">
        <v>420.55408091627322</v>
      </c>
      <c r="J119" s="16">
        <v>419.71816220154557</v>
      </c>
      <c r="K119" s="16">
        <v>389.51742371699049</v>
      </c>
      <c r="L119" s="16">
        <v>390.94941285286552</v>
      </c>
      <c r="M119" s="16">
        <v>383.77904414993185</v>
      </c>
      <c r="N119" s="78">
        <v>378.21134993269595</v>
      </c>
      <c r="O119" s="145">
        <v>345.01271915489633</v>
      </c>
    </row>
    <row r="120" spans="1:15" ht="17.45" customHeight="1" x14ac:dyDescent="0.2">
      <c r="A120" s="51" t="s">
        <v>122</v>
      </c>
      <c r="B120" s="16"/>
      <c r="C120" s="16">
        <v>142.64339336699999</v>
      </c>
      <c r="D120" s="16">
        <v>132.63526728100001</v>
      </c>
      <c r="E120" s="16">
        <v>153.872832617</v>
      </c>
      <c r="F120" s="16">
        <v>162.13306273799998</v>
      </c>
      <c r="G120" s="16">
        <v>150.88448512999997</v>
      </c>
      <c r="H120" s="16">
        <v>133.12897232999998</v>
      </c>
      <c r="I120" s="16">
        <v>111.37201663299999</v>
      </c>
      <c r="J120" s="16">
        <v>95.148587685999999</v>
      </c>
      <c r="K120" s="16">
        <v>94.581840092999997</v>
      </c>
      <c r="L120" s="16">
        <v>94.495163650000009</v>
      </c>
      <c r="M120" s="16">
        <v>90.286642671999999</v>
      </c>
      <c r="N120" s="78">
        <v>82.771939719000017</v>
      </c>
      <c r="O120" s="145">
        <v>87.648471646999994</v>
      </c>
    </row>
    <row r="121" spans="1:15" ht="17.45" customHeight="1" x14ac:dyDescent="0.2">
      <c r="A121" s="53" t="s">
        <v>140</v>
      </c>
      <c r="B121" s="22"/>
      <c r="C121" s="22">
        <v>1480.0718579660952</v>
      </c>
      <c r="D121" s="22">
        <v>1546.435836886862</v>
      </c>
      <c r="E121" s="22">
        <v>1423.8950401989603</v>
      </c>
      <c r="F121" s="22">
        <v>1594.3841450603436</v>
      </c>
      <c r="G121" s="22">
        <v>1446.7616305304218</v>
      </c>
      <c r="H121" s="22">
        <v>1320.0375770885382</v>
      </c>
      <c r="I121" s="22">
        <v>1368.549787007895</v>
      </c>
      <c r="J121" s="22">
        <v>1295.9048183256298</v>
      </c>
      <c r="K121" s="22">
        <v>1247.2338477615756</v>
      </c>
      <c r="L121" s="22">
        <v>1225.5031551521752</v>
      </c>
      <c r="M121" s="22">
        <v>1344.8515601337047</v>
      </c>
      <c r="N121" s="122">
        <v>1140.7237203623474</v>
      </c>
      <c r="O121" s="122">
        <v>1297.7442847607549</v>
      </c>
    </row>
    <row r="122" spans="1:15" ht="17.45" customHeight="1" x14ac:dyDescent="0.2">
      <c r="A122" s="52" t="s">
        <v>141</v>
      </c>
      <c r="B122" s="32"/>
      <c r="C122" s="32">
        <v>5231.2224925411774</v>
      </c>
      <c r="D122" s="32">
        <v>5356.944072902058</v>
      </c>
      <c r="E122" s="32">
        <v>5491.0933901754643</v>
      </c>
      <c r="F122" s="32">
        <v>5677.1878036482058</v>
      </c>
      <c r="G122" s="32">
        <v>5355.7924742509267</v>
      </c>
      <c r="H122" s="32">
        <v>5111.5020299270645</v>
      </c>
      <c r="I122" s="32">
        <v>4981.9483660583674</v>
      </c>
      <c r="J122" s="32">
        <v>4595.2473807657389</v>
      </c>
      <c r="K122" s="32">
        <v>4438.1220873914062</v>
      </c>
      <c r="L122" s="32">
        <v>4477.7222984886748</v>
      </c>
      <c r="M122" s="32">
        <v>4639.8040623549023</v>
      </c>
      <c r="N122" s="127">
        <v>4492.2172146907069</v>
      </c>
      <c r="O122" s="127">
        <v>4867.3769545079758</v>
      </c>
    </row>
    <row r="123" spans="1:15" ht="17.45" customHeight="1" x14ac:dyDescent="0.2">
      <c r="A123" s="43" t="s">
        <v>142</v>
      </c>
      <c r="B123" s="44"/>
      <c r="C123" s="44">
        <v>1446.0302071236338</v>
      </c>
      <c r="D123" s="44">
        <v>1464.7434354873485</v>
      </c>
      <c r="E123" s="44">
        <v>1537.5317159337546</v>
      </c>
      <c r="F123" s="44">
        <v>1446.9454371954835</v>
      </c>
      <c r="G123" s="44">
        <v>1602.0998307215741</v>
      </c>
      <c r="H123" s="44">
        <v>1841.7142310897798</v>
      </c>
      <c r="I123" s="44">
        <v>1578.1252989795748</v>
      </c>
      <c r="J123" s="44">
        <v>1905.4728896551342</v>
      </c>
      <c r="K123" s="44">
        <v>1844.3107930300239</v>
      </c>
      <c r="L123" s="44">
        <v>1926.6145096835162</v>
      </c>
      <c r="M123" s="44">
        <v>1776.5289466717386</v>
      </c>
      <c r="N123" s="116">
        <v>2083.1994591893754</v>
      </c>
      <c r="O123" s="118">
        <v>1911.8525091524598</v>
      </c>
    </row>
    <row r="124" spans="1:15" ht="17.45" customHeight="1" x14ac:dyDescent="0.2">
      <c r="A124" s="54"/>
      <c r="B124" s="41"/>
      <c r="C124" s="41"/>
      <c r="D124" s="41"/>
      <c r="E124" s="41"/>
      <c r="F124" s="41"/>
      <c r="G124" s="41"/>
      <c r="H124" s="41"/>
      <c r="I124" s="41"/>
      <c r="J124" s="41"/>
      <c r="K124" s="41"/>
      <c r="L124" s="41"/>
      <c r="M124" s="41"/>
      <c r="N124" s="115"/>
      <c r="O124" s="115"/>
    </row>
    <row r="125" spans="1:15" ht="17.45" customHeight="1" x14ac:dyDescent="0.2">
      <c r="A125" s="53" t="s">
        <v>143</v>
      </c>
      <c r="B125" s="22"/>
      <c r="C125" s="22"/>
      <c r="D125" s="22"/>
      <c r="E125" s="22"/>
      <c r="F125" s="22"/>
      <c r="G125" s="22"/>
      <c r="H125" s="22"/>
      <c r="I125" s="22"/>
      <c r="J125" s="22"/>
      <c r="K125" s="22"/>
      <c r="L125" s="22"/>
      <c r="M125" s="22"/>
      <c r="N125" s="122"/>
      <c r="O125" s="122"/>
    </row>
    <row r="126" spans="1:15" ht="17.45" customHeight="1" x14ac:dyDescent="0.2">
      <c r="A126" s="51" t="s">
        <v>144</v>
      </c>
      <c r="B126" s="16"/>
      <c r="C126" s="16">
        <v>880.47377947079121</v>
      </c>
      <c r="D126" s="16">
        <v>1090.97508240262</v>
      </c>
      <c r="E126" s="16">
        <v>1284.7994168099031</v>
      </c>
      <c r="F126" s="16">
        <v>1339.7637706585836</v>
      </c>
      <c r="G126" s="16">
        <v>1462.4677512857429</v>
      </c>
      <c r="H126" s="16">
        <v>1105.013468051978</v>
      </c>
      <c r="I126" s="16">
        <v>1049.9041781405722</v>
      </c>
      <c r="J126" s="16">
        <v>998.20945840525712</v>
      </c>
      <c r="K126" s="16">
        <v>1114.5492368249134</v>
      </c>
      <c r="L126" s="16">
        <v>1089.0628665240979</v>
      </c>
      <c r="M126" s="16">
        <v>1070.373408744462</v>
      </c>
      <c r="N126" s="78">
        <v>994.24113111286613</v>
      </c>
      <c r="O126" s="145">
        <v>1002.2742993164579</v>
      </c>
    </row>
    <row r="127" spans="1:15" ht="17.45" customHeight="1" x14ac:dyDescent="0.2">
      <c r="A127" s="51" t="s">
        <v>145</v>
      </c>
      <c r="B127" s="16"/>
      <c r="C127" s="16">
        <v>-0.8371016808939008</v>
      </c>
      <c r="D127" s="16">
        <v>-10.194489308924396</v>
      </c>
      <c r="E127" s="16">
        <v>0.23968062514280028</v>
      </c>
      <c r="F127" s="16">
        <v>3.2796419417699306E-2</v>
      </c>
      <c r="G127" s="16">
        <v>3.2855208800374998</v>
      </c>
      <c r="H127" s="16">
        <v>0.16857147576879999</v>
      </c>
      <c r="I127" s="16">
        <v>0.11034515051359975</v>
      </c>
      <c r="J127" s="16">
        <v>1.4228849936486621</v>
      </c>
      <c r="K127" s="16">
        <v>-5.0202919512125002</v>
      </c>
      <c r="L127" s="16">
        <v>10.52243541422189</v>
      </c>
      <c r="M127" s="16">
        <v>0.25969415146979963</v>
      </c>
      <c r="N127" s="78">
        <v>1.1664942034642991</v>
      </c>
      <c r="O127" s="145">
        <v>-3.6635112722307235</v>
      </c>
    </row>
    <row r="128" spans="1:15" ht="17.45" customHeight="1" x14ac:dyDescent="0.2">
      <c r="A128" s="51" t="s">
        <v>146</v>
      </c>
      <c r="B128" s="16"/>
      <c r="C128" s="16">
        <v>-133.73207271947518</v>
      </c>
      <c r="D128" s="16">
        <v>-140.75824475345649</v>
      </c>
      <c r="E128" s="16">
        <v>-148.77619918835188</v>
      </c>
      <c r="F128" s="16">
        <v>-132.50712006735117</v>
      </c>
      <c r="G128" s="16">
        <v>-128.61637771851809</v>
      </c>
      <c r="H128" s="16">
        <v>-139.76977392920003</v>
      </c>
      <c r="I128" s="16">
        <v>-157.69446084635379</v>
      </c>
      <c r="J128" s="16">
        <v>-148.179000701452</v>
      </c>
      <c r="K128" s="16">
        <v>-142.80928123804358</v>
      </c>
      <c r="L128" s="16">
        <v>-262.71929311749085</v>
      </c>
      <c r="M128" s="16">
        <v>-148.89147215070318</v>
      </c>
      <c r="N128" s="78">
        <v>-181.83524637299996</v>
      </c>
      <c r="O128" s="145">
        <v>-150.20333828077997</v>
      </c>
    </row>
    <row r="129" spans="1:15" ht="17.45" customHeight="1" x14ac:dyDescent="0.2">
      <c r="A129" s="52" t="s">
        <v>147</v>
      </c>
      <c r="B129" s="32"/>
      <c r="C129" s="32">
        <v>745.90460507042212</v>
      </c>
      <c r="D129" s="32">
        <v>940.0223483402392</v>
      </c>
      <c r="E129" s="32">
        <v>1136.262898246694</v>
      </c>
      <c r="F129" s="32">
        <v>1207.2894470106501</v>
      </c>
      <c r="G129" s="32">
        <v>1337.1368944472622</v>
      </c>
      <c r="H129" s="32">
        <v>965.41226559854681</v>
      </c>
      <c r="I129" s="32">
        <v>892.32006244473212</v>
      </c>
      <c r="J129" s="32">
        <v>851.45334269745376</v>
      </c>
      <c r="K129" s="32">
        <v>966.71966363565718</v>
      </c>
      <c r="L129" s="32">
        <v>836.86600882082894</v>
      </c>
      <c r="M129" s="32">
        <v>921.74163074522869</v>
      </c>
      <c r="N129" s="127">
        <v>813.57237894333048</v>
      </c>
      <c r="O129" s="127">
        <v>848.40744976344718</v>
      </c>
    </row>
    <row r="130" spans="1:15" ht="17.45" customHeight="1" x14ac:dyDescent="0.2">
      <c r="A130" s="43" t="s">
        <v>148</v>
      </c>
      <c r="B130" s="44"/>
      <c r="C130" s="44">
        <v>700.12560205321165</v>
      </c>
      <c r="D130" s="44">
        <v>524.7210871471093</v>
      </c>
      <c r="E130" s="44">
        <v>401.26881768706062</v>
      </c>
      <c r="F130" s="44">
        <v>239.6559901848334</v>
      </c>
      <c r="G130" s="44">
        <v>264.96293627431191</v>
      </c>
      <c r="H130" s="44">
        <v>876.30196549123298</v>
      </c>
      <c r="I130" s="44">
        <v>685.80523653484272</v>
      </c>
      <c r="J130" s="44">
        <v>1054.0195469576804</v>
      </c>
      <c r="K130" s="44">
        <v>877.5911293943667</v>
      </c>
      <c r="L130" s="44">
        <v>1089.7485008626873</v>
      </c>
      <c r="M130" s="44">
        <v>854.7873159265099</v>
      </c>
      <c r="N130" s="116">
        <v>1269.6270802460449</v>
      </c>
      <c r="O130" s="118">
        <v>1063.4450593890126</v>
      </c>
    </row>
    <row r="131" spans="1:15" ht="17.45" customHeight="1" x14ac:dyDescent="0.2">
      <c r="A131" s="54"/>
      <c r="B131" s="41"/>
      <c r="C131" s="41"/>
      <c r="D131" s="41"/>
      <c r="E131" s="41"/>
      <c r="F131" s="41"/>
      <c r="G131" s="41"/>
      <c r="H131" s="41"/>
      <c r="I131" s="41"/>
      <c r="J131" s="41"/>
      <c r="K131" s="41"/>
      <c r="L131" s="41"/>
      <c r="M131" s="41"/>
      <c r="N131" s="115"/>
      <c r="O131" s="115"/>
    </row>
    <row r="132" spans="1:15" ht="17.45" customHeight="1" x14ac:dyDescent="0.2">
      <c r="A132" s="53" t="s">
        <v>149</v>
      </c>
      <c r="B132" s="22"/>
      <c r="C132" s="22"/>
      <c r="D132" s="22"/>
      <c r="E132" s="22"/>
      <c r="F132" s="22"/>
      <c r="G132" s="22"/>
      <c r="H132" s="22"/>
      <c r="I132" s="22"/>
      <c r="J132" s="22"/>
      <c r="K132" s="22"/>
      <c r="L132" s="22"/>
      <c r="M132" s="22"/>
      <c r="N132" s="122"/>
      <c r="O132" s="122"/>
    </row>
    <row r="133" spans="1:15" ht="17.45" customHeight="1" x14ac:dyDescent="0.2">
      <c r="A133" s="51" t="s">
        <v>150</v>
      </c>
      <c r="B133" s="16"/>
      <c r="C133" s="16">
        <v>629.17654618702431</v>
      </c>
      <c r="D133" s="16">
        <v>638.84160229748159</v>
      </c>
      <c r="E133" s="16">
        <v>648.57941503780478</v>
      </c>
      <c r="F133" s="16">
        <v>669.27766820454337</v>
      </c>
      <c r="G133" s="16">
        <v>647.41733709170046</v>
      </c>
      <c r="H133" s="16">
        <v>665.06112775599445</v>
      </c>
      <c r="I133" s="16">
        <v>646.1008237035968</v>
      </c>
      <c r="J133" s="16">
        <v>666.68523403770291</v>
      </c>
      <c r="K133" s="16">
        <v>660.83768126612711</v>
      </c>
      <c r="L133" s="16">
        <v>663.49310191992174</v>
      </c>
      <c r="M133" s="17">
        <v>691.37342527118494</v>
      </c>
      <c r="N133" s="78">
        <v>712.94195776392655</v>
      </c>
      <c r="O133" s="145">
        <v>694.20063741376612</v>
      </c>
    </row>
    <row r="134" spans="1:15" ht="17.45" customHeight="1" x14ac:dyDescent="0.2">
      <c r="A134" s="51" t="s">
        <v>151</v>
      </c>
      <c r="B134" s="16"/>
      <c r="C134" s="16">
        <v>122.86919446794001</v>
      </c>
      <c r="D134" s="16">
        <v>114.68649703736</v>
      </c>
      <c r="E134" s="16">
        <v>112.78512925331998</v>
      </c>
      <c r="F134" s="16">
        <v>112.85327147955999</v>
      </c>
      <c r="G134" s="16">
        <v>120.25772751298997</v>
      </c>
      <c r="H134" s="16">
        <v>119.16933502099999</v>
      </c>
      <c r="I134" s="16">
        <v>128.46451744421</v>
      </c>
      <c r="J134" s="16">
        <v>128.03617922399999</v>
      </c>
      <c r="K134" s="16">
        <v>130.49864693375</v>
      </c>
      <c r="L134" s="16">
        <v>140.99998663674998</v>
      </c>
      <c r="M134" s="16">
        <v>148.71490304074999</v>
      </c>
      <c r="N134" s="78">
        <v>149.49733254874999</v>
      </c>
      <c r="O134" s="145">
        <v>149.17823874082001</v>
      </c>
    </row>
    <row r="135" spans="1:15" ht="17.45" customHeight="1" x14ac:dyDescent="0.2">
      <c r="A135" s="51" t="s">
        <v>152</v>
      </c>
      <c r="B135" s="16"/>
      <c r="C135" s="16">
        <v>249.95788582399999</v>
      </c>
      <c r="D135" s="16">
        <v>271.39165838699995</v>
      </c>
      <c r="E135" s="16">
        <v>252.42774504899998</v>
      </c>
      <c r="F135" s="16">
        <v>204.72699891599999</v>
      </c>
      <c r="G135" s="16">
        <v>281.86266257499994</v>
      </c>
      <c r="H135" s="16">
        <v>289.62480150599998</v>
      </c>
      <c r="I135" s="16">
        <v>291.940289538</v>
      </c>
      <c r="J135" s="16">
        <v>311.180611064</v>
      </c>
      <c r="K135" s="16">
        <v>319.63104130900001</v>
      </c>
      <c r="L135" s="16">
        <v>289.93330589999999</v>
      </c>
      <c r="M135" s="16">
        <v>335.84691468599999</v>
      </c>
      <c r="N135" s="78">
        <v>336.64221002899995</v>
      </c>
      <c r="O135" s="145">
        <v>341.68825811900001</v>
      </c>
    </row>
    <row r="136" spans="1:15" ht="17.45" customHeight="1" x14ac:dyDescent="0.2">
      <c r="A136" s="51" t="s">
        <v>153</v>
      </c>
      <c r="B136" s="16"/>
      <c r="C136" s="16">
        <v>47.321893558999996</v>
      </c>
      <c r="D136" s="16">
        <v>47.522978324999997</v>
      </c>
      <c r="E136" s="16">
        <v>47.636420185999995</v>
      </c>
      <c r="F136" s="16">
        <v>45.709290244999998</v>
      </c>
      <c r="G136" s="16">
        <v>45.817087858999997</v>
      </c>
      <c r="H136" s="16">
        <v>44.163490189999997</v>
      </c>
      <c r="I136" s="16">
        <v>45.529417525</v>
      </c>
      <c r="J136" s="16">
        <v>46.293363892000002</v>
      </c>
      <c r="K136" s="16">
        <v>47.969738196999998</v>
      </c>
      <c r="L136" s="16">
        <v>50.940548340999996</v>
      </c>
      <c r="M136" s="16">
        <v>53.420978211999994</v>
      </c>
      <c r="N136" s="78">
        <v>51.482886725999997</v>
      </c>
      <c r="O136" s="145">
        <v>53.482574328999995</v>
      </c>
    </row>
    <row r="137" spans="1:15" ht="17.45" customHeight="1" x14ac:dyDescent="0.3">
      <c r="A137" s="55" t="s">
        <v>149</v>
      </c>
      <c r="B137" s="32"/>
      <c r="C137" s="32">
        <v>1049.3255200379642</v>
      </c>
      <c r="D137" s="32">
        <v>1072.4427360468414</v>
      </c>
      <c r="E137" s="32">
        <v>1061.4287095261247</v>
      </c>
      <c r="F137" s="32">
        <v>1032.5672288451033</v>
      </c>
      <c r="G137" s="32">
        <v>1095.3548150386903</v>
      </c>
      <c r="H137" s="32">
        <v>1118.0187544729945</v>
      </c>
      <c r="I137" s="32">
        <v>1112.035048210807</v>
      </c>
      <c r="J137" s="32">
        <v>1152.1953882177027</v>
      </c>
      <c r="K137" s="32">
        <v>1158.9371077058772</v>
      </c>
      <c r="L137" s="32">
        <v>1145.3669427976718</v>
      </c>
      <c r="M137" s="32">
        <v>1229.3562212099348</v>
      </c>
      <c r="N137" s="127">
        <v>1250.5643870676765</v>
      </c>
      <c r="O137" s="127">
        <v>1238.5497086025862</v>
      </c>
    </row>
    <row r="138" spans="1:15" ht="17.45" customHeight="1" x14ac:dyDescent="0.2">
      <c r="A138" s="51" t="s">
        <v>154</v>
      </c>
      <c r="B138" s="16"/>
      <c r="C138" s="16">
        <v>235.41391419313939</v>
      </c>
      <c r="D138" s="16">
        <v>217.54214161306919</v>
      </c>
      <c r="E138" s="16">
        <v>228.28884391839335</v>
      </c>
      <c r="F138" s="16">
        <v>293.00514366553773</v>
      </c>
      <c r="G138" s="16">
        <v>228.08113387171096</v>
      </c>
      <c r="H138" s="16">
        <v>244.3117455982418</v>
      </c>
      <c r="I138" s="16">
        <v>256.39378869082282</v>
      </c>
      <c r="J138" s="16">
        <v>272.83843935679351</v>
      </c>
      <c r="K138" s="16">
        <v>288.85107752002301</v>
      </c>
      <c r="L138" s="16">
        <v>267.14754593048497</v>
      </c>
      <c r="M138" s="16">
        <v>281.23583472608783</v>
      </c>
      <c r="N138" s="78">
        <v>286.94600669933459</v>
      </c>
      <c r="O138" s="145">
        <v>281.84906760052758</v>
      </c>
    </row>
    <row r="139" spans="1:15" ht="17.45" customHeight="1" x14ac:dyDescent="0.2">
      <c r="A139" s="43" t="s">
        <v>155</v>
      </c>
      <c r="B139" s="44"/>
      <c r="C139" s="44">
        <v>813.91160584482486</v>
      </c>
      <c r="D139" s="44">
        <v>854.90059443377231</v>
      </c>
      <c r="E139" s="44">
        <v>833.13986560773139</v>
      </c>
      <c r="F139" s="44">
        <v>739.56208517956554</v>
      </c>
      <c r="G139" s="44">
        <v>867.27368116697926</v>
      </c>
      <c r="H139" s="44">
        <v>873.70700887475266</v>
      </c>
      <c r="I139" s="44">
        <v>855.64125951998415</v>
      </c>
      <c r="J139" s="44">
        <v>879.35694886090914</v>
      </c>
      <c r="K139" s="44">
        <v>870.08603018585427</v>
      </c>
      <c r="L139" s="44">
        <v>878.21939686718679</v>
      </c>
      <c r="M139" s="44">
        <v>948.12038648384691</v>
      </c>
      <c r="N139" s="116">
        <v>963.61838036834195</v>
      </c>
      <c r="O139" s="118">
        <v>956.70064100205855</v>
      </c>
    </row>
    <row r="140" spans="1:15" ht="17.45" customHeight="1" x14ac:dyDescent="0.2">
      <c r="A140" s="46"/>
      <c r="B140" s="41"/>
      <c r="C140" s="41"/>
      <c r="D140" s="41"/>
      <c r="E140" s="41"/>
      <c r="F140" s="41"/>
      <c r="G140" s="41"/>
      <c r="H140" s="41"/>
      <c r="I140" s="41"/>
      <c r="J140" s="41"/>
      <c r="K140" s="41"/>
      <c r="L140" s="41"/>
      <c r="M140" s="41"/>
      <c r="N140" s="115"/>
      <c r="O140" s="115"/>
    </row>
    <row r="141" spans="1:15" ht="17.45" customHeight="1" x14ac:dyDescent="0.2">
      <c r="A141" s="43" t="s">
        <v>156</v>
      </c>
      <c r="B141" s="44"/>
      <c r="C141" s="44">
        <v>1163.6391234573478</v>
      </c>
      <c r="D141" s="44">
        <v>619.22504492278699</v>
      </c>
      <c r="E141" s="44">
        <v>637.83121478390831</v>
      </c>
      <c r="F141" s="44">
        <v>797.26352632858004</v>
      </c>
      <c r="G141" s="44">
        <v>823.41044564533252</v>
      </c>
      <c r="H141" s="44">
        <v>621.76584968003192</v>
      </c>
      <c r="I141" s="44">
        <v>523.31319916332234</v>
      </c>
      <c r="J141" s="44">
        <v>508.86577849759487</v>
      </c>
      <c r="K141" s="44">
        <v>679.8008007109712</v>
      </c>
      <c r="L141" s="44">
        <v>493.45926556081486</v>
      </c>
      <c r="M141" s="44">
        <v>462.60874825632993</v>
      </c>
      <c r="N141" s="44">
        <v>451.85109725420733</v>
      </c>
      <c r="O141" s="44">
        <v>861.59786151713388</v>
      </c>
    </row>
    <row r="142" spans="1:15" ht="17.45" customHeight="1" x14ac:dyDescent="0.2">
      <c r="A142" s="46"/>
      <c r="B142" s="41"/>
      <c r="C142" s="41"/>
      <c r="D142" s="41"/>
      <c r="E142" s="41"/>
      <c r="F142" s="41"/>
      <c r="G142" s="41"/>
      <c r="H142" s="41"/>
      <c r="I142" s="41"/>
      <c r="J142" s="41"/>
      <c r="K142" s="41"/>
      <c r="L142" s="41"/>
      <c r="M142" s="41"/>
      <c r="N142" s="115"/>
      <c r="O142" s="115"/>
    </row>
    <row r="143" spans="1:15" ht="17.45" customHeight="1" x14ac:dyDescent="0.2">
      <c r="A143" s="51" t="s">
        <v>23</v>
      </c>
      <c r="B143" s="16"/>
      <c r="C143" s="16">
        <v>590.16290733016513</v>
      </c>
      <c r="D143" s="16">
        <v>392.08427856744004</v>
      </c>
      <c r="E143" s="16">
        <v>-26.417728937000007</v>
      </c>
      <c r="F143" s="16">
        <v>706.27050923100035</v>
      </c>
      <c r="G143" s="16">
        <v>301.234743729</v>
      </c>
      <c r="H143" s="16">
        <v>145.705011402</v>
      </c>
      <c r="I143" s="16">
        <v>737.53558257299994</v>
      </c>
      <c r="J143" s="16">
        <v>-198.38188834000002</v>
      </c>
      <c r="K143" s="16">
        <v>309.53046045899998</v>
      </c>
      <c r="L143" s="16">
        <v>579.23626706699997</v>
      </c>
      <c r="M143" s="16">
        <v>1030.9556771929997</v>
      </c>
      <c r="N143" s="78">
        <v>-259.94735388179356</v>
      </c>
      <c r="O143" s="145">
        <v>243.68230116999999</v>
      </c>
    </row>
    <row r="144" spans="1:15" ht="17.45" customHeight="1" x14ac:dyDescent="0.2">
      <c r="A144" s="51" t="s">
        <v>24</v>
      </c>
      <c r="B144" s="16"/>
      <c r="C144" s="16">
        <v>-672.19407256300599</v>
      </c>
      <c r="D144" s="16">
        <v>-1174.8810770801108</v>
      </c>
      <c r="E144" s="16">
        <v>-227.12557166475929</v>
      </c>
      <c r="F144" s="16">
        <v>-507.06430612776842</v>
      </c>
      <c r="G144" s="16">
        <v>-57.809332984999998</v>
      </c>
      <c r="H144" s="16">
        <v>190.59662340400001</v>
      </c>
      <c r="I144" s="16">
        <v>-242.03681436299996</v>
      </c>
      <c r="J144" s="16">
        <v>524.8892016095615</v>
      </c>
      <c r="K144" s="16">
        <v>-77.334871257000003</v>
      </c>
      <c r="L144" s="16">
        <v>-15.781128274999993</v>
      </c>
      <c r="M144" s="16">
        <v>-510.81551094499991</v>
      </c>
      <c r="N144" s="78">
        <v>346.16939214402731</v>
      </c>
      <c r="O144" s="145">
        <v>296.34287520500004</v>
      </c>
    </row>
    <row r="145" spans="1:15" ht="17.45" customHeight="1" x14ac:dyDescent="0.2">
      <c r="A145" s="43" t="s">
        <v>157</v>
      </c>
      <c r="B145" s="44"/>
      <c r="C145" s="44">
        <v>-82.03116523284092</v>
      </c>
      <c r="D145" s="44">
        <v>-782.79679851267042</v>
      </c>
      <c r="E145" s="44">
        <v>-253.54330060175928</v>
      </c>
      <c r="F145" s="44">
        <v>199.2062031032319</v>
      </c>
      <c r="G145" s="44">
        <v>243.42541074399998</v>
      </c>
      <c r="H145" s="44">
        <v>336.30163480599998</v>
      </c>
      <c r="I145" s="44">
        <v>495.49876821000004</v>
      </c>
      <c r="J145" s="44">
        <v>326.50731326956151</v>
      </c>
      <c r="K145" s="44">
        <v>232.19558920199998</v>
      </c>
      <c r="L145" s="44">
        <v>563.45513879199996</v>
      </c>
      <c r="M145" s="44">
        <v>520.1401662479999</v>
      </c>
      <c r="N145" s="116">
        <v>86.22203826223361</v>
      </c>
      <c r="O145" s="118">
        <v>540.02517637499989</v>
      </c>
    </row>
    <row r="146" spans="1:15" ht="17.45" customHeight="1" x14ac:dyDescent="0.2">
      <c r="A146" s="46" t="s">
        <v>158</v>
      </c>
      <c r="B146" s="16"/>
      <c r="C146" s="16">
        <v>93.949069648999995</v>
      </c>
      <c r="D146" s="16">
        <v>76.578701441999996</v>
      </c>
      <c r="E146" s="16">
        <v>76.578701441999996</v>
      </c>
      <c r="F146" s="16">
        <v>76.578701441999996</v>
      </c>
      <c r="G146" s="16">
        <v>104.48448166799999</v>
      </c>
      <c r="H146" s="16">
        <v>82.144826432999992</v>
      </c>
      <c r="I146" s="16">
        <v>82.144826429999995</v>
      </c>
      <c r="J146" s="16">
        <v>82.144870890999997</v>
      </c>
      <c r="K146" s="16">
        <v>96.702252350999998</v>
      </c>
      <c r="L146" s="16">
        <v>89.343197474000007</v>
      </c>
      <c r="M146" s="16">
        <v>89.343197476</v>
      </c>
      <c r="N146" s="78">
        <v>347.77391528599992</v>
      </c>
      <c r="O146" s="145">
        <v>91.907500908000003</v>
      </c>
    </row>
    <row r="147" spans="1:15" ht="17.45" customHeight="1" x14ac:dyDescent="0.2">
      <c r="A147" s="46"/>
      <c r="B147" s="41"/>
      <c r="C147" s="41"/>
      <c r="D147" s="41"/>
      <c r="E147" s="41"/>
      <c r="F147" s="41"/>
      <c r="G147" s="41"/>
      <c r="H147" s="41"/>
      <c r="I147" s="41"/>
      <c r="J147" s="41"/>
      <c r="K147" s="41"/>
      <c r="L147" s="41"/>
      <c r="M147" s="41"/>
      <c r="N147" s="115"/>
      <c r="O147" s="115"/>
    </row>
    <row r="148" spans="1:15" ht="17.45" customHeight="1" x14ac:dyDescent="0.2">
      <c r="A148" s="53" t="s">
        <v>159</v>
      </c>
      <c r="B148" s="22"/>
      <c r="C148" s="22"/>
      <c r="D148" s="22"/>
      <c r="E148" s="22"/>
      <c r="F148" s="22"/>
      <c r="G148" s="22"/>
      <c r="H148" s="22"/>
      <c r="I148" s="22"/>
      <c r="J148" s="22"/>
      <c r="K148" s="22"/>
      <c r="L148" s="22"/>
      <c r="M148" s="22"/>
      <c r="N148" s="122"/>
      <c r="O148" s="122"/>
    </row>
    <row r="149" spans="1:15" ht="17.45" customHeight="1" x14ac:dyDescent="0.2">
      <c r="A149" s="51" t="s">
        <v>160</v>
      </c>
      <c r="B149" s="16"/>
      <c r="C149" s="16">
        <v>488.56209553855319</v>
      </c>
      <c r="D149" s="16">
        <v>1195.9192920894154</v>
      </c>
      <c r="E149" s="16">
        <v>317.34754223753686</v>
      </c>
      <c r="F149" s="16">
        <v>252.05112110052855</v>
      </c>
      <c r="G149" s="16">
        <v>31.857360794478392</v>
      </c>
      <c r="H149" s="16">
        <v>-261.72089721155749</v>
      </c>
      <c r="I149" s="16">
        <v>16.729924193522489</v>
      </c>
      <c r="J149" s="16">
        <v>-239.50145514386097</v>
      </c>
      <c r="K149" s="16">
        <v>258.89478368639476</v>
      </c>
      <c r="L149" s="16">
        <v>33.164375460656466</v>
      </c>
      <c r="M149" s="16">
        <v>299.40801779110609</v>
      </c>
      <c r="N149" s="78">
        <v>234.20181640271167</v>
      </c>
      <c r="O149" s="145">
        <v>28.150828132582397</v>
      </c>
    </row>
    <row r="150" spans="1:15" ht="17.45" customHeight="1" x14ac:dyDescent="0.2">
      <c r="A150" s="51" t="s">
        <v>161</v>
      </c>
      <c r="B150" s="16"/>
      <c r="C150" s="16">
        <v>27.543525296769399</v>
      </c>
      <c r="D150" s="16">
        <v>32.599885820787399</v>
      </c>
      <c r="E150" s="16">
        <v>4.0793584490913997</v>
      </c>
      <c r="F150" s="16">
        <v>18.713611513474987</v>
      </c>
      <c r="G150" s="16">
        <v>53.400980911495694</v>
      </c>
      <c r="H150" s="16">
        <v>-6.672873025122299</v>
      </c>
      <c r="I150" s="16">
        <v>114.63174871721741</v>
      </c>
      <c r="J150" s="16">
        <v>-11.747801849460801</v>
      </c>
      <c r="K150" s="16">
        <v>-5.6157397918290295</v>
      </c>
      <c r="L150" s="16">
        <v>-56.783332431816</v>
      </c>
      <c r="M150" s="16">
        <v>29.87960646682804</v>
      </c>
      <c r="N150" s="78">
        <v>14.088289982244987</v>
      </c>
      <c r="O150" s="145">
        <v>82.683657872713681</v>
      </c>
    </row>
    <row r="151" spans="1:15" ht="17.45" customHeight="1" x14ac:dyDescent="0.2">
      <c r="A151" s="51" t="s">
        <v>162</v>
      </c>
      <c r="B151" s="16"/>
      <c r="C151" s="16">
        <v>0.55515718559402605</v>
      </c>
      <c r="D151" s="16">
        <v>19.548111252069305</v>
      </c>
      <c r="E151" s="16">
        <v>14.486634588360888</v>
      </c>
      <c r="F151" s="16">
        <v>11.282652961798519</v>
      </c>
      <c r="G151" s="16">
        <v>3.4164638419999998</v>
      </c>
      <c r="H151" s="16">
        <v>3.7543268329999995</v>
      </c>
      <c r="I151" s="16">
        <v>9.9532853820000007</v>
      </c>
      <c r="J151" s="16">
        <v>2.9854406569999998</v>
      </c>
      <c r="K151" s="16">
        <v>0.17437491800000007</v>
      </c>
      <c r="L151" s="16">
        <v>6.2852214749999993</v>
      </c>
      <c r="M151" s="16">
        <v>2.2704397039999997</v>
      </c>
      <c r="N151" s="78">
        <v>3.1577341258664</v>
      </c>
      <c r="O151" s="145">
        <v>1.1077790399999998</v>
      </c>
    </row>
    <row r="152" spans="1:15" ht="17.45" customHeight="1" x14ac:dyDescent="0.2">
      <c r="A152" s="51" t="s">
        <v>163</v>
      </c>
      <c r="B152" s="16"/>
      <c r="C152" s="16">
        <v>212.7287182243561</v>
      </c>
      <c r="D152" s="16">
        <v>100.25953744915064</v>
      </c>
      <c r="E152" s="16">
        <v>94.008484759055676</v>
      </c>
      <c r="F152" s="16">
        <v>84.388489238035703</v>
      </c>
      <c r="G152" s="16">
        <v>223.63767475991207</v>
      </c>
      <c r="H152" s="16">
        <v>94.919056452136104</v>
      </c>
      <c r="I152" s="16">
        <v>100.67514089125076</v>
      </c>
      <c r="J152" s="16">
        <v>101.03077788887279</v>
      </c>
      <c r="K152" s="16">
        <v>224.30906376205925</v>
      </c>
      <c r="L152" s="16">
        <v>94.115805261750239</v>
      </c>
      <c r="M152" s="16">
        <v>85.122492776828921</v>
      </c>
      <c r="N152" s="78">
        <v>74.087542327370343</v>
      </c>
      <c r="O152" s="145">
        <v>192.64142022431815</v>
      </c>
    </row>
    <row r="153" spans="1:15" ht="17.45" customHeight="1" x14ac:dyDescent="0.2">
      <c r="A153" s="51" t="s">
        <v>164</v>
      </c>
      <c r="B153" s="16"/>
      <c r="C153" s="16">
        <v>8.8868390000000005E-3</v>
      </c>
      <c r="D153" s="16">
        <v>-22.172372396</v>
      </c>
      <c r="E153" s="16">
        <v>14.204849698999999</v>
      </c>
      <c r="F153" s="16">
        <v>90.493412354</v>
      </c>
      <c r="G153" s="16">
        <v>8.0532980379999994</v>
      </c>
      <c r="H153" s="16">
        <v>17.122828214999998</v>
      </c>
      <c r="I153" s="16">
        <v>9.9458640379999999</v>
      </c>
      <c r="J153" s="16">
        <v>-7.2587968220000008</v>
      </c>
      <c r="K153" s="16">
        <v>7.8262695729999994</v>
      </c>
      <c r="L153" s="16">
        <v>11.95656</v>
      </c>
      <c r="M153" s="16">
        <v>18.692877037999999</v>
      </c>
      <c r="N153" s="78">
        <v>33.225657428796389</v>
      </c>
      <c r="O153" s="145">
        <v>7.8925918029999993</v>
      </c>
    </row>
    <row r="154" spans="1:15" ht="17.45" customHeight="1" x14ac:dyDescent="0.2">
      <c r="A154" s="51" t="s">
        <v>165</v>
      </c>
      <c r="B154" s="16"/>
      <c r="C154" s="16">
        <v>107.71411632034567</v>
      </c>
      <c r="D154" s="16">
        <v>152.90527473678517</v>
      </c>
      <c r="E154" s="16">
        <v>218.41272112281629</v>
      </c>
      <c r="F154" s="16">
        <v>133.18340602030295</v>
      </c>
      <c r="G154" s="16">
        <v>42.406647463110573</v>
      </c>
      <c r="H154" s="16">
        <v>95.770465735641181</v>
      </c>
      <c r="I154" s="16">
        <v>104.84031653423912</v>
      </c>
      <c r="J154" s="16">
        <v>137.94680642548548</v>
      </c>
      <c r="K154" s="16">
        <v>40.972248904851952</v>
      </c>
      <c r="L154" s="17">
        <v>212.51056088161155</v>
      </c>
      <c r="M154" s="16">
        <v>66.389734099558538</v>
      </c>
      <c r="N154" s="78">
        <v>100.1580942736968</v>
      </c>
      <c r="O154" s="145">
        <v>84.034018294616331</v>
      </c>
    </row>
    <row r="155" spans="1:15" ht="17.45" customHeight="1" x14ac:dyDescent="0.2">
      <c r="A155" s="43" t="s">
        <v>166</v>
      </c>
      <c r="B155" s="44"/>
      <c r="C155" s="44">
        <v>837.11249940461835</v>
      </c>
      <c r="D155" s="44">
        <v>1479.0597289522079</v>
      </c>
      <c r="E155" s="44">
        <v>662.53959085586109</v>
      </c>
      <c r="F155" s="44">
        <v>590.11269318814072</v>
      </c>
      <c r="G155" s="44">
        <v>362.77242580899673</v>
      </c>
      <c r="H155" s="44">
        <v>-56.827093000902508</v>
      </c>
      <c r="I155" s="44">
        <v>356.77627975622977</v>
      </c>
      <c r="J155" s="44">
        <v>-16.545028843963493</v>
      </c>
      <c r="K155" s="44">
        <v>526.56100105247697</v>
      </c>
      <c r="L155" s="44">
        <v>301.24919064720223</v>
      </c>
      <c r="M155" s="44">
        <v>501.76316787632152</v>
      </c>
      <c r="N155" s="116">
        <v>458.91913454068657</v>
      </c>
      <c r="O155" s="118">
        <v>396.51029536723058</v>
      </c>
    </row>
    <row r="156" spans="1:15" ht="17.45" customHeight="1" x14ac:dyDescent="0.2">
      <c r="A156" s="54"/>
      <c r="B156" s="41"/>
      <c r="C156" s="41"/>
      <c r="D156" s="41"/>
      <c r="E156" s="41"/>
      <c r="F156" s="41"/>
      <c r="G156" s="41"/>
      <c r="H156" s="41"/>
      <c r="I156" s="41"/>
      <c r="J156" s="41"/>
      <c r="K156" s="41"/>
      <c r="L156" s="41"/>
      <c r="M156" s="41"/>
      <c r="N156" s="115"/>
      <c r="O156" s="115"/>
    </row>
    <row r="157" spans="1:15" ht="17.45" customHeight="1" x14ac:dyDescent="0.2">
      <c r="A157" s="54" t="s">
        <v>167</v>
      </c>
      <c r="B157" s="22"/>
      <c r="C157" s="22"/>
      <c r="D157" s="22"/>
      <c r="E157" s="22"/>
      <c r="F157" s="22"/>
      <c r="G157" s="22"/>
      <c r="H157" s="22"/>
      <c r="I157" s="22"/>
      <c r="J157" s="22"/>
      <c r="K157" s="22"/>
      <c r="L157" s="22"/>
      <c r="M157" s="22"/>
      <c r="N157" s="122"/>
      <c r="O157" s="122"/>
    </row>
    <row r="158" spans="1:15" ht="17.45" customHeight="1" x14ac:dyDescent="0.2">
      <c r="A158" s="51" t="s">
        <v>168</v>
      </c>
      <c r="B158" s="16"/>
      <c r="C158" s="16">
        <v>8.9513513800501814E-7</v>
      </c>
      <c r="D158" s="16">
        <v>0.15117360205429997</v>
      </c>
      <c r="E158" s="16">
        <v>5.0181709999999997E-2</v>
      </c>
      <c r="F158" s="16">
        <v>4.8187642867117998E-2</v>
      </c>
      <c r="G158" s="16">
        <v>0.39231906183343634</v>
      </c>
      <c r="H158" s="16">
        <v>0.18434792199999997</v>
      </c>
      <c r="I158" s="16">
        <v>0.35386303048675144</v>
      </c>
      <c r="J158" s="16">
        <v>1.133387615</v>
      </c>
      <c r="K158" s="16">
        <v>0.122963061</v>
      </c>
      <c r="L158" s="16">
        <v>0.29981367999999997</v>
      </c>
      <c r="M158" s="16">
        <v>0.88474311900000002</v>
      </c>
      <c r="N158" s="78">
        <v>1.2302147533501997</v>
      </c>
      <c r="O158" s="145">
        <v>0.38757330400000001</v>
      </c>
    </row>
    <row r="159" spans="1:15" ht="17.45" customHeight="1" x14ac:dyDescent="0.2">
      <c r="A159" s="51" t="s">
        <v>169</v>
      </c>
      <c r="B159" s="16"/>
      <c r="C159" s="16">
        <v>716.70179148691363</v>
      </c>
      <c r="D159" s="16">
        <v>728.51151283969477</v>
      </c>
      <c r="E159" s="16">
        <v>705.43166301457745</v>
      </c>
      <c r="F159" s="16">
        <v>706.1984496669935</v>
      </c>
      <c r="G159" s="16">
        <v>724.16747613189978</v>
      </c>
      <c r="H159" s="16">
        <v>743.35839143038311</v>
      </c>
      <c r="I159" s="16">
        <v>764.57551344902049</v>
      </c>
      <c r="J159" s="16">
        <v>790.05994376049068</v>
      </c>
      <c r="K159" s="16">
        <v>790.21693059550478</v>
      </c>
      <c r="L159" s="16">
        <v>801.77875432560222</v>
      </c>
      <c r="M159" s="16">
        <v>815.66934557139257</v>
      </c>
      <c r="N159" s="78">
        <v>824.25146309419347</v>
      </c>
      <c r="O159" s="145">
        <v>830.35843426025804</v>
      </c>
    </row>
    <row r="160" spans="1:15" ht="17.45" customHeight="1" x14ac:dyDescent="0.2">
      <c r="A160" s="51" t="s">
        <v>170</v>
      </c>
      <c r="B160" s="17"/>
      <c r="C160" s="17">
        <v>1049.9066934534583</v>
      </c>
      <c r="D160" s="16">
        <v>1051.0457197852006</v>
      </c>
      <c r="E160" s="16">
        <v>976.6575724819761</v>
      </c>
      <c r="F160" s="16">
        <v>1122.0657093065201</v>
      </c>
      <c r="G160" s="16">
        <v>1045.0428544790686</v>
      </c>
      <c r="H160" s="16">
        <v>1075.1962002466507</v>
      </c>
      <c r="I160" s="16">
        <v>959.00521972134925</v>
      </c>
      <c r="J160" s="16">
        <v>1212.9442194295939</v>
      </c>
      <c r="K160" s="16">
        <v>1114.8936045229457</v>
      </c>
      <c r="L160" s="16">
        <v>1127.9005927479916</v>
      </c>
      <c r="M160" s="16">
        <v>1116.7779400537572</v>
      </c>
      <c r="N160" s="78">
        <v>1337.6575418172097</v>
      </c>
      <c r="O160" s="145">
        <v>1551.6892378046725</v>
      </c>
    </row>
    <row r="161" spans="1:15" ht="17.45" customHeight="1" x14ac:dyDescent="0.2">
      <c r="A161" s="51" t="s">
        <v>171</v>
      </c>
      <c r="B161" s="16"/>
      <c r="C161" s="16">
        <v>153.91412325595428</v>
      </c>
      <c r="D161" s="16">
        <v>159.70192893053027</v>
      </c>
      <c r="E161" s="16">
        <v>157.65170897705593</v>
      </c>
      <c r="F161" s="16">
        <v>159.41923214180207</v>
      </c>
      <c r="G161" s="16">
        <v>163.88491476730334</v>
      </c>
      <c r="H161" s="16">
        <v>167.84168937808121</v>
      </c>
      <c r="I161" s="16">
        <v>166.54019416275872</v>
      </c>
      <c r="J161" s="16">
        <v>175.93411647249562</v>
      </c>
      <c r="K161" s="16">
        <v>179.44630062715134</v>
      </c>
      <c r="L161" s="16">
        <v>190.90375912160454</v>
      </c>
      <c r="M161" s="16">
        <v>192.73092511862785</v>
      </c>
      <c r="N161" s="78">
        <v>207.36591472491773</v>
      </c>
      <c r="O161" s="145">
        <v>214.5061400482324</v>
      </c>
    </row>
    <row r="162" spans="1:15" ht="17.45" customHeight="1" x14ac:dyDescent="0.2">
      <c r="A162" s="51" t="s">
        <v>172</v>
      </c>
      <c r="B162" s="16"/>
      <c r="C162" s="16">
        <v>0.37589399170299148</v>
      </c>
      <c r="D162" s="16">
        <v>-0.23897757167712022</v>
      </c>
      <c r="E162" s="16">
        <v>-0.21078837929911595</v>
      </c>
      <c r="F162" s="16">
        <v>1.4035883756943686</v>
      </c>
      <c r="G162" s="16">
        <v>0.97401496899999995</v>
      </c>
      <c r="H162" s="16">
        <v>1.6606980979999999</v>
      </c>
      <c r="I162" s="16">
        <v>1.9000989399111747</v>
      </c>
      <c r="J162" s="16">
        <v>0.38148910702079863</v>
      </c>
      <c r="K162" s="16">
        <v>1.465449781</v>
      </c>
      <c r="L162" s="16">
        <v>0.42867884699999997</v>
      </c>
      <c r="M162" s="16">
        <v>0.72341711091409922</v>
      </c>
      <c r="N162" s="78">
        <v>7.2526391769901236E-2</v>
      </c>
      <c r="O162" s="145">
        <v>0.29020178199999996</v>
      </c>
    </row>
    <row r="163" spans="1:15" ht="17.45" customHeight="1" x14ac:dyDescent="0.2">
      <c r="A163" s="51" t="s">
        <v>173</v>
      </c>
      <c r="B163" s="16"/>
      <c r="C163" s="16">
        <v>33.017348671668458</v>
      </c>
      <c r="D163" s="16">
        <v>26.18890020477992</v>
      </c>
      <c r="E163" s="16">
        <v>60.388944658191889</v>
      </c>
      <c r="F163" s="16">
        <v>67.027319553624551</v>
      </c>
      <c r="G163" s="16">
        <v>45.281434130101331</v>
      </c>
      <c r="H163" s="16">
        <v>0.19745265422402916</v>
      </c>
      <c r="I163" s="16">
        <v>38.4739986294259</v>
      </c>
      <c r="J163" s="16">
        <v>45.977832719734366</v>
      </c>
      <c r="K163" s="16">
        <v>45.347773487634434</v>
      </c>
      <c r="L163" s="16">
        <v>72.931806322206171</v>
      </c>
      <c r="M163" s="16">
        <v>36.317418858745285</v>
      </c>
      <c r="N163" s="78">
        <v>40.47307715489157</v>
      </c>
      <c r="O163" s="145">
        <v>-32.727087288484817</v>
      </c>
    </row>
    <row r="164" spans="1:15" ht="17.45" customHeight="1" x14ac:dyDescent="0.2">
      <c r="A164" s="43" t="s">
        <v>174</v>
      </c>
      <c r="B164" s="44"/>
      <c r="C164" s="44">
        <v>1953.9158517548328</v>
      </c>
      <c r="D164" s="44">
        <v>1965.3602577905826</v>
      </c>
      <c r="E164" s="44">
        <v>1899.969282462502</v>
      </c>
      <c r="F164" s="44">
        <v>2056.1624866875018</v>
      </c>
      <c r="G164" s="44">
        <v>1979.7430135392067</v>
      </c>
      <c r="H164" s="44">
        <v>1988.4387797293391</v>
      </c>
      <c r="I164" s="44">
        <v>1930.8488879329525</v>
      </c>
      <c r="J164" s="44">
        <v>2226.4309891043358</v>
      </c>
      <c r="K164" s="44">
        <v>2131.4930220752367</v>
      </c>
      <c r="L164" s="44">
        <v>2194.2434050444049</v>
      </c>
      <c r="M164" s="44">
        <v>2163.1037898324371</v>
      </c>
      <c r="N164" s="116">
        <v>2411.0507379363326</v>
      </c>
      <c r="O164" s="118">
        <v>2564.5044999106785</v>
      </c>
    </row>
    <row r="165" spans="1:15" ht="17.45" customHeight="1" x14ac:dyDescent="0.2">
      <c r="A165" s="56"/>
      <c r="B165" s="41"/>
      <c r="C165" s="41"/>
      <c r="D165" s="41"/>
      <c r="E165" s="41"/>
      <c r="F165" s="41"/>
      <c r="G165" s="41"/>
      <c r="H165" s="41"/>
      <c r="I165" s="41"/>
      <c r="J165" s="41"/>
      <c r="K165" s="41"/>
      <c r="L165" s="41"/>
      <c r="M165" s="41"/>
      <c r="N165" s="115"/>
      <c r="O165" s="115"/>
    </row>
    <row r="166" spans="1:15" ht="17.45" customHeight="1" x14ac:dyDescent="0.2">
      <c r="A166" s="43" t="s">
        <v>175</v>
      </c>
      <c r="B166" s="44"/>
      <c r="C166" s="45">
        <v>1572.7908834213288</v>
      </c>
      <c r="D166" s="44">
        <v>806.32810059462327</v>
      </c>
      <c r="E166" s="44">
        <v>457.84560731229999</v>
      </c>
      <c r="F166" s="44">
        <v>586.21671273884976</v>
      </c>
      <c r="G166" s="44">
        <v>686.58636776841399</v>
      </c>
      <c r="H166" s="44">
        <v>744.95541255477588</v>
      </c>
      <c r="I166" s="44">
        <v>1068.3306816814265</v>
      </c>
      <c r="J166" s="44">
        <v>607.91844052844681</v>
      </c>
      <c r="K166" s="44">
        <v>1151.4437808214325</v>
      </c>
      <c r="L166" s="44">
        <v>1221.2312851594866</v>
      </c>
      <c r="M166" s="44">
        <v>1213.6591924345707</v>
      </c>
      <c r="N166" s="116">
        <v>1166.9609080211817</v>
      </c>
      <c r="O166" s="118">
        <v>1345.6820346477571</v>
      </c>
    </row>
    <row r="167" spans="1:15" ht="17.45" customHeight="1" x14ac:dyDescent="0.2">
      <c r="A167" s="51" t="s">
        <v>176</v>
      </c>
      <c r="B167" s="16"/>
      <c r="C167" s="16">
        <v>537.16772048696726</v>
      </c>
      <c r="D167" s="16">
        <v>347.13425666335047</v>
      </c>
      <c r="E167" s="16">
        <v>172.75027265189109</v>
      </c>
      <c r="F167" s="16">
        <v>252.02117604136819</v>
      </c>
      <c r="G167" s="16">
        <v>223.13582968563031</v>
      </c>
      <c r="H167" s="16">
        <v>311.59231950674621</v>
      </c>
      <c r="I167" s="16">
        <v>342.48997775517506</v>
      </c>
      <c r="J167" s="16">
        <v>64.759793100103451</v>
      </c>
      <c r="K167" s="16">
        <v>374.86870948759861</v>
      </c>
      <c r="L167" s="16">
        <v>375.6967794696136</v>
      </c>
      <c r="M167" s="16">
        <v>350.39115904180062</v>
      </c>
      <c r="N167" s="78">
        <v>339.679583335161</v>
      </c>
      <c r="O167" s="145">
        <v>577.49964745478201</v>
      </c>
    </row>
    <row r="168" spans="1:15" ht="17.45" customHeight="1" x14ac:dyDescent="0.2">
      <c r="A168" s="43" t="s">
        <v>25</v>
      </c>
      <c r="B168" s="44"/>
      <c r="C168" s="45">
        <v>1035.6231629343624</v>
      </c>
      <c r="D168" s="44">
        <v>459.19384393127325</v>
      </c>
      <c r="E168" s="44">
        <v>285.09533466040892</v>
      </c>
      <c r="F168" s="44">
        <v>334.19553669748223</v>
      </c>
      <c r="G168" s="44">
        <v>463.45053808278311</v>
      </c>
      <c r="H168" s="44">
        <v>433.36309304802916</v>
      </c>
      <c r="I168" s="44">
        <v>725.84070392625165</v>
      </c>
      <c r="J168" s="44">
        <v>543.15864742834424</v>
      </c>
      <c r="K168" s="44">
        <v>776.57507133383422</v>
      </c>
      <c r="L168" s="44">
        <v>845.53450568987125</v>
      </c>
      <c r="M168" s="44">
        <v>863.26803339276933</v>
      </c>
      <c r="N168" s="116">
        <v>827.28132468602155</v>
      </c>
      <c r="O168" s="118">
        <v>768.18238719297563</v>
      </c>
    </row>
    <row r="169" spans="1:15" ht="17.45" customHeight="1" x14ac:dyDescent="0.2">
      <c r="A169" s="39"/>
      <c r="B169" s="40"/>
      <c r="C169" s="40"/>
      <c r="D169" s="40"/>
      <c r="E169" s="40"/>
      <c r="F169" s="40"/>
      <c r="G169" s="40"/>
      <c r="H169" s="40"/>
      <c r="I169" s="40"/>
      <c r="J169" s="40"/>
      <c r="K169" s="40"/>
      <c r="L169" s="40"/>
      <c r="M169" s="40"/>
      <c r="N169" s="158"/>
      <c r="O169" s="158"/>
    </row>
    <row r="170" spans="1:15" ht="17.45" customHeight="1" x14ac:dyDescent="0.2">
      <c r="A170" s="57" t="s">
        <v>26</v>
      </c>
      <c r="B170" s="44"/>
      <c r="C170" s="45">
        <v>11.630404617764198</v>
      </c>
      <c r="D170" s="44">
        <v>1.3980995314800004</v>
      </c>
      <c r="E170" s="44">
        <v>15.580198747556098</v>
      </c>
      <c r="F170" s="45">
        <v>34.399619174735996</v>
      </c>
      <c r="G170" s="44">
        <v>9.790989915674702</v>
      </c>
      <c r="H170" s="44">
        <v>15.758486470032899</v>
      </c>
      <c r="I170" s="44">
        <v>2.8576258276308</v>
      </c>
      <c r="J170" s="44">
        <v>-2.7433336971544016</v>
      </c>
      <c r="K170" s="44">
        <v>24.700453658262099</v>
      </c>
      <c r="L170" s="44">
        <v>38.122500129949593</v>
      </c>
      <c r="M170" s="44">
        <v>28.305102706088313</v>
      </c>
      <c r="N170" s="116">
        <v>-188.61443183507501</v>
      </c>
      <c r="O170" s="118">
        <v>-21.444415488944077</v>
      </c>
    </row>
    <row r="171" spans="1:15" ht="17.45" customHeight="1" x14ac:dyDescent="0.2">
      <c r="A171" s="39"/>
      <c r="B171" s="40"/>
      <c r="C171" s="40"/>
      <c r="D171" s="40"/>
      <c r="E171" s="40"/>
      <c r="F171" s="40"/>
      <c r="G171" s="40"/>
      <c r="H171" s="40"/>
      <c r="I171" s="40"/>
      <c r="J171" s="40"/>
      <c r="K171" s="40"/>
      <c r="L171" s="40"/>
      <c r="M171" s="40"/>
      <c r="N171" s="158"/>
      <c r="O171" s="158"/>
    </row>
    <row r="172" spans="1:15" ht="17.45" customHeight="1" x14ac:dyDescent="0.2">
      <c r="A172" s="43" t="s">
        <v>27</v>
      </c>
      <c r="B172" s="44"/>
      <c r="C172" s="45">
        <v>1047.2535675521267</v>
      </c>
      <c r="D172" s="44">
        <v>460.59194346275325</v>
      </c>
      <c r="E172" s="44">
        <v>300.67553340796502</v>
      </c>
      <c r="F172" s="44">
        <v>368.59515587221824</v>
      </c>
      <c r="G172" s="44">
        <v>473.2415279984578</v>
      </c>
      <c r="H172" s="44">
        <v>449.12157951806205</v>
      </c>
      <c r="I172" s="44">
        <v>728.69832975388249</v>
      </c>
      <c r="J172" s="44">
        <v>540.41531373118983</v>
      </c>
      <c r="K172" s="44">
        <v>801.27552499209628</v>
      </c>
      <c r="L172" s="44">
        <v>883.65700581982082</v>
      </c>
      <c r="M172" s="44">
        <v>891.57313609885762</v>
      </c>
      <c r="N172" s="116">
        <v>638.66689285094651</v>
      </c>
      <c r="O172" s="118">
        <v>746.73797170403157</v>
      </c>
    </row>
    <row r="173" spans="1:15" ht="17.45" customHeight="1" x14ac:dyDescent="0.2">
      <c r="A173" s="58" t="s">
        <v>28</v>
      </c>
      <c r="B173" s="46"/>
      <c r="C173" s="46"/>
      <c r="D173" s="46"/>
      <c r="E173" s="46"/>
      <c r="F173" s="46"/>
      <c r="G173" s="46"/>
      <c r="H173" s="46"/>
      <c r="I173" s="46"/>
      <c r="J173" s="46"/>
      <c r="K173" s="46"/>
      <c r="L173" s="46"/>
      <c r="M173" s="46"/>
      <c r="N173" s="47"/>
      <c r="O173" s="47"/>
    </row>
    <row r="174" spans="1:15" ht="17.45" customHeight="1" x14ac:dyDescent="0.2">
      <c r="A174" s="43" t="s">
        <v>29</v>
      </c>
      <c r="B174" s="45"/>
      <c r="C174" s="45">
        <v>622.16373953197024</v>
      </c>
      <c r="D174" s="44">
        <v>294.38132529283416</v>
      </c>
      <c r="E174" s="44">
        <v>235.87230376974952</v>
      </c>
      <c r="F174" s="44">
        <v>285.69612738248105</v>
      </c>
      <c r="G174" s="45">
        <v>359.49847961585186</v>
      </c>
      <c r="H174" s="44">
        <v>244.7924557797628</v>
      </c>
      <c r="I174" s="44">
        <v>313.03514026745717</v>
      </c>
      <c r="J174" s="44">
        <v>259.06366932673188</v>
      </c>
      <c r="K174" s="44">
        <v>439.75362779914803</v>
      </c>
      <c r="L174" s="44">
        <v>388.73834898036563</v>
      </c>
      <c r="M174" s="44">
        <v>370.57981392385079</v>
      </c>
      <c r="N174" s="118">
        <v>294.22842946062445</v>
      </c>
      <c r="O174" s="118">
        <v>410.16873300571933</v>
      </c>
    </row>
    <row r="175" spans="1:15" ht="17.45" customHeight="1" x14ac:dyDescent="0.2">
      <c r="A175" s="56"/>
      <c r="B175" s="41"/>
      <c r="C175" s="41"/>
      <c r="D175" s="41"/>
      <c r="E175" s="41"/>
      <c r="F175" s="41"/>
      <c r="G175" s="41"/>
      <c r="H175" s="41"/>
      <c r="I175" s="41"/>
      <c r="J175" s="41"/>
      <c r="K175" s="41"/>
      <c r="L175" s="41"/>
      <c r="M175" s="41"/>
      <c r="N175" s="115"/>
      <c r="O175" s="115"/>
    </row>
    <row r="176" spans="1:15" ht="17.45" customHeight="1" x14ac:dyDescent="0.2">
      <c r="A176" s="43" t="s">
        <v>30</v>
      </c>
      <c r="B176" s="44"/>
      <c r="C176" s="44">
        <v>425.08982802015646</v>
      </c>
      <c r="D176" s="44">
        <v>166.21061816991909</v>
      </c>
      <c r="E176" s="44">
        <v>64.803229638215498</v>
      </c>
      <c r="F176" s="44">
        <v>82.899028489737191</v>
      </c>
      <c r="G176" s="44">
        <v>113.74304838260593</v>
      </c>
      <c r="H176" s="44">
        <v>204.32912373829924</v>
      </c>
      <c r="I176" s="44">
        <v>415.66318948642532</v>
      </c>
      <c r="J176" s="44">
        <v>281.35164440445794</v>
      </c>
      <c r="K176" s="44">
        <v>361.52189719294824</v>
      </c>
      <c r="L176" s="44">
        <v>494.9186568394552</v>
      </c>
      <c r="M176" s="44">
        <v>520.99332217500682</v>
      </c>
      <c r="N176" s="116">
        <v>344.43846339032206</v>
      </c>
      <c r="O176" s="118">
        <v>336.56923869831223</v>
      </c>
    </row>
    <row r="177" spans="1:18" ht="17.45" customHeight="1" x14ac:dyDescent="0.2">
      <c r="A177" s="59" t="s">
        <v>31</v>
      </c>
      <c r="B177" s="16"/>
      <c r="C177" s="16">
        <v>417.07352176407852</v>
      </c>
      <c r="D177" s="16">
        <v>165.24697207253922</v>
      </c>
      <c r="E177" s="16">
        <v>54.064510840746081</v>
      </c>
      <c r="F177" s="16">
        <v>59.1889434617474</v>
      </c>
      <c r="G177" s="16">
        <v>106.99456659768684</v>
      </c>
      <c r="H177" s="16">
        <v>193.46751936358234</v>
      </c>
      <c r="I177" s="16">
        <v>413.69355863071183</v>
      </c>
      <c r="J177" s="16">
        <v>283.24249891913809</v>
      </c>
      <c r="K177" s="16">
        <v>344.49700358896382</v>
      </c>
      <c r="L177" s="16">
        <v>468.642560148695</v>
      </c>
      <c r="M177" s="16">
        <v>501.48390875742183</v>
      </c>
      <c r="N177" s="78">
        <v>474.44176934553076</v>
      </c>
      <c r="O177" s="145">
        <v>351.34989403160665</v>
      </c>
    </row>
    <row r="178" spans="1:18" ht="17.45" customHeight="1" x14ac:dyDescent="0.2">
      <c r="A178" s="59" t="s">
        <v>32</v>
      </c>
      <c r="B178" s="16"/>
      <c r="C178" s="16">
        <v>8.0163062560780052</v>
      </c>
      <c r="D178" s="16">
        <v>0.96364609737690943</v>
      </c>
      <c r="E178" s="16">
        <v>10.738718797470549</v>
      </c>
      <c r="F178" s="16">
        <v>23.710085027991759</v>
      </c>
      <c r="G178" s="16">
        <v>6.7484817849190222</v>
      </c>
      <c r="H178" s="16">
        <v>10.861604374717768</v>
      </c>
      <c r="I178" s="16">
        <v>1.9696308557122733</v>
      </c>
      <c r="J178" s="16">
        <v>-1.8908545146760345</v>
      </c>
      <c r="K178" s="16">
        <v>17.024893603981564</v>
      </c>
      <c r="L178" s="16">
        <v>26.276096690761364</v>
      </c>
      <c r="M178" s="16">
        <v>19.509413417584557</v>
      </c>
      <c r="N178" s="78">
        <v>-130.00330595521208</v>
      </c>
      <c r="O178" s="145">
        <v>-14.780655333297002</v>
      </c>
    </row>
    <row r="179" spans="1:18" ht="17.45" customHeight="1" x14ac:dyDescent="0.25">
      <c r="A179" s="60"/>
      <c r="B179" s="47"/>
      <c r="C179" s="47"/>
      <c r="D179" s="47"/>
      <c r="E179" s="47"/>
      <c r="F179" s="47"/>
      <c r="G179" s="47"/>
      <c r="H179" s="47"/>
      <c r="I179" s="47"/>
      <c r="J179" s="47"/>
      <c r="K179" s="47"/>
      <c r="L179" s="47"/>
      <c r="M179" s="47"/>
      <c r="N179" s="78"/>
      <c r="O179" s="78"/>
    </row>
    <row r="180" spans="1:18" ht="17.45" customHeight="1" x14ac:dyDescent="0.2">
      <c r="A180" s="1" t="s">
        <v>0</v>
      </c>
      <c r="B180" s="47"/>
      <c r="C180" s="47"/>
      <c r="D180" s="47"/>
      <c r="E180" s="47"/>
      <c r="F180" s="47"/>
      <c r="G180" s="47"/>
      <c r="H180" s="47"/>
      <c r="I180" s="47"/>
      <c r="J180" s="47"/>
      <c r="K180" s="47"/>
      <c r="L180" s="47"/>
      <c r="M180" s="47"/>
      <c r="N180" s="78"/>
      <c r="O180" s="78"/>
    </row>
    <row r="181" spans="1:18" ht="17.45" customHeight="1" x14ac:dyDescent="0.2">
      <c r="A181" s="1" t="s">
        <v>1</v>
      </c>
      <c r="B181" s="47"/>
      <c r="C181" s="47"/>
      <c r="D181" s="47"/>
      <c r="E181" s="47"/>
      <c r="F181" s="47"/>
      <c r="G181" s="47"/>
      <c r="H181" s="47"/>
      <c r="I181" s="47"/>
      <c r="J181" s="47"/>
      <c r="K181" s="47"/>
      <c r="L181" s="47"/>
      <c r="M181" s="47"/>
      <c r="N181" s="115"/>
      <c r="O181" s="115"/>
    </row>
    <row r="182" spans="1:18" ht="17.45" customHeight="1" x14ac:dyDescent="0.2">
      <c r="A182" s="1" t="s">
        <v>2</v>
      </c>
      <c r="B182" s="47"/>
      <c r="C182" s="47"/>
      <c r="D182" s="47"/>
      <c r="E182" s="47"/>
      <c r="F182" s="47"/>
      <c r="G182" s="47"/>
      <c r="H182" s="47"/>
      <c r="I182" s="47"/>
      <c r="J182" s="47"/>
      <c r="K182" s="47"/>
      <c r="L182" s="47"/>
      <c r="M182" s="47"/>
      <c r="N182" s="115"/>
      <c r="O182" s="115"/>
    </row>
    <row r="183" spans="1:18" ht="17.45" customHeight="1" x14ac:dyDescent="0.2">
      <c r="A183" s="8" t="s">
        <v>3</v>
      </c>
      <c r="B183" s="47"/>
      <c r="C183" s="47"/>
      <c r="D183" s="47"/>
      <c r="E183" s="47"/>
      <c r="F183" s="47"/>
      <c r="G183" s="47"/>
      <c r="H183" s="47"/>
      <c r="I183" s="47"/>
      <c r="J183" s="47"/>
      <c r="K183" s="47"/>
      <c r="L183" s="47"/>
      <c r="M183" s="47"/>
      <c r="N183" s="47"/>
      <c r="O183" s="47"/>
    </row>
    <row r="184" spans="1:18" ht="17.45" customHeight="1" x14ac:dyDescent="0.2">
      <c r="A184" s="168" t="s">
        <v>33</v>
      </c>
      <c r="B184" s="47"/>
      <c r="C184" s="165" t="s">
        <v>178</v>
      </c>
      <c r="D184" s="165" t="s">
        <v>179</v>
      </c>
      <c r="E184" s="165" t="s">
        <v>4</v>
      </c>
      <c r="F184" s="165" t="s">
        <v>180</v>
      </c>
      <c r="G184" s="165" t="s">
        <v>181</v>
      </c>
      <c r="H184" s="165" t="s">
        <v>182</v>
      </c>
      <c r="I184" s="165" t="s">
        <v>183</v>
      </c>
      <c r="J184" s="165" t="s">
        <v>184</v>
      </c>
      <c r="K184" s="165" t="s">
        <v>185</v>
      </c>
      <c r="L184" s="165" t="s">
        <v>186</v>
      </c>
      <c r="M184" s="165" t="s">
        <v>187</v>
      </c>
      <c r="N184" s="165" t="s">
        <v>224</v>
      </c>
      <c r="O184" s="165" t="s">
        <v>229</v>
      </c>
    </row>
    <row r="185" spans="1:18" ht="17.45" customHeight="1" x14ac:dyDescent="0.2">
      <c r="A185" s="168"/>
      <c r="B185" s="47"/>
      <c r="C185" s="165"/>
      <c r="D185" s="165"/>
      <c r="E185" s="165"/>
      <c r="F185" s="165"/>
      <c r="G185" s="165"/>
      <c r="H185" s="165"/>
      <c r="I185" s="165"/>
      <c r="J185" s="165"/>
      <c r="K185" s="165"/>
      <c r="L185" s="165"/>
      <c r="M185" s="165"/>
      <c r="N185" s="165"/>
      <c r="O185" s="165"/>
    </row>
    <row r="186" spans="1:18" ht="17.45" customHeight="1" x14ac:dyDescent="0.25">
      <c r="A186" s="99" t="s">
        <v>34</v>
      </c>
      <c r="B186" s="60"/>
      <c r="C186" s="63">
        <f>+C172/AVERAGE(C60:C60)*4</f>
        <v>1.4015792489678615E-2</v>
      </c>
      <c r="D186" s="63">
        <f t="shared" ref="D186:O187" si="0">+D172/AVERAGE(C60:D60)*4</f>
        <v>6.172709477453929E-3</v>
      </c>
      <c r="E186" s="63">
        <f t="shared" si="0"/>
        <v>4.0305432607373355E-3</v>
      </c>
      <c r="F186" s="63">
        <f t="shared" si="0"/>
        <v>4.9153059435143188E-3</v>
      </c>
      <c r="G186" s="63">
        <f t="shared" si="0"/>
        <v>6.2261086171326984E-3</v>
      </c>
      <c r="H186" s="63">
        <f t="shared" si="0"/>
        <v>5.7625164540023423E-3</v>
      </c>
      <c r="I186" s="63">
        <f t="shared" si="0"/>
        <v>9.1483068760843996E-3</v>
      </c>
      <c r="J186" s="63">
        <f t="shared" si="0"/>
        <v>6.6669068397656687E-3</v>
      </c>
      <c r="K186" s="63">
        <f t="shared" si="0"/>
        <v>9.746252206888139E-3</v>
      </c>
      <c r="L186" s="63">
        <f t="shared" si="0"/>
        <v>1.0621695840656002E-2</v>
      </c>
      <c r="M186" s="63">
        <f t="shared" si="0"/>
        <v>1.0496207822351142E-2</v>
      </c>
      <c r="N186" s="63">
        <f t="shared" si="0"/>
        <v>7.3751462025060362E-3</v>
      </c>
      <c r="O186" s="63">
        <f t="shared" si="0"/>
        <v>8.7014259061239264E-3</v>
      </c>
      <c r="Q186" s="164"/>
      <c r="R186" s="63"/>
    </row>
    <row r="187" spans="1:18" ht="17.45" customHeight="1" x14ac:dyDescent="0.25">
      <c r="A187" s="99" t="s">
        <v>35</v>
      </c>
      <c r="B187" s="60"/>
      <c r="C187" s="63">
        <f>+C176/AVERAGE(C89:C89)*4</f>
        <v>0.10511812944758771</v>
      </c>
      <c r="D187" s="63">
        <f t="shared" ref="D187:O188" si="1">+D176/AVERAGE(C89:D89)*4</f>
        <v>4.0736466038949488E-2</v>
      </c>
      <c r="E187" s="63">
        <f t="shared" si="1"/>
        <v>1.5783034939365448E-2</v>
      </c>
      <c r="F187" s="63">
        <f t="shared" si="1"/>
        <v>1.9997199082354131E-2</v>
      </c>
      <c r="G187" s="63">
        <f t="shared" si="1"/>
        <v>2.7379234351980145E-2</v>
      </c>
      <c r="H187" s="63">
        <f t="shared" si="1"/>
        <v>4.927747826845736E-2</v>
      </c>
      <c r="I187" s="63">
        <f t="shared" si="1"/>
        <v>9.7498153502472346E-2</v>
      </c>
      <c r="J187" s="63">
        <f t="shared" si="1"/>
        <v>6.4608441675441275E-2</v>
      </c>
      <c r="K187" s="63">
        <f t="shared" si="1"/>
        <v>8.3530599464245209E-2</v>
      </c>
      <c r="L187" s="63">
        <f t="shared" si="1"/>
        <v>0.11334319514579755</v>
      </c>
      <c r="M187" s="63">
        <f t="shared" si="1"/>
        <v>0.11522990310077749</v>
      </c>
      <c r="N187" s="63">
        <f t="shared" si="1"/>
        <v>7.4761934802832733E-2</v>
      </c>
      <c r="O187" s="63">
        <f t="shared" si="1"/>
        <v>7.428715057261473E-2</v>
      </c>
      <c r="Q187" s="164"/>
      <c r="R187" s="63"/>
    </row>
    <row r="188" spans="1:18" ht="17.45" customHeight="1" x14ac:dyDescent="0.25">
      <c r="A188" s="99" t="s">
        <v>36</v>
      </c>
      <c r="B188" s="65"/>
      <c r="C188" s="63">
        <f t="shared" ref="C188:M188" si="2">+C91/C60</f>
        <v>0.10113502199757651</v>
      </c>
      <c r="D188" s="63">
        <f t="shared" si="2"/>
        <v>0.10320691627418038</v>
      </c>
      <c r="E188" s="63">
        <f t="shared" si="2"/>
        <v>0.10294950089282152</v>
      </c>
      <c r="F188" s="63">
        <f t="shared" si="2"/>
        <v>0.1046558495529572</v>
      </c>
      <c r="G188" s="63">
        <f t="shared" si="2"/>
        <v>0.10126050073107909</v>
      </c>
      <c r="H188" s="63">
        <f t="shared" si="2"/>
        <v>0.10005579223239346</v>
      </c>
      <c r="I188" s="63">
        <f t="shared" si="2"/>
        <v>0.1022743476677446</v>
      </c>
      <c r="J188" s="63">
        <f t="shared" si="2"/>
        <v>0.10114982169835945</v>
      </c>
      <c r="K188" s="63">
        <f t="shared" si="2"/>
        <v>9.8931520444286811E-2</v>
      </c>
      <c r="L188" s="63">
        <f t="shared" si="2"/>
        <v>0.10023944992760281</v>
      </c>
      <c r="M188" s="63">
        <f t="shared" si="2"/>
        <v>0.10073256761091276</v>
      </c>
      <c r="N188" s="63">
        <f t="shared" ref="N188:O189" si="3">+N91/N60</f>
        <v>9.9567750349507031E-2</v>
      </c>
      <c r="O188" s="63">
        <f t="shared" ref="O188" si="4">+O91/O60</f>
        <v>9.9563844703741813E-2</v>
      </c>
      <c r="Q188" s="164"/>
      <c r="R188" s="63"/>
    </row>
    <row r="189" spans="1:18" ht="17.45" customHeight="1" x14ac:dyDescent="0.25">
      <c r="A189" s="99" t="s">
        <v>37</v>
      </c>
      <c r="B189" s="70"/>
      <c r="C189" s="63">
        <f t="shared" ref="C189:M189" si="5">+(C91-C49-C51)/(C60-C49-C51)</f>
        <v>8.8927282622283721E-2</v>
      </c>
      <c r="D189" s="63">
        <f t="shared" si="5"/>
        <v>9.0651532121909933E-2</v>
      </c>
      <c r="E189" s="63">
        <f t="shared" si="5"/>
        <v>9.014339424509081E-2</v>
      </c>
      <c r="F189" s="63">
        <f t="shared" si="5"/>
        <v>9.1586144968382285E-2</v>
      </c>
      <c r="G189" s="63">
        <f t="shared" si="5"/>
        <v>8.8177028023439893E-2</v>
      </c>
      <c r="H189" s="63">
        <f t="shared" si="5"/>
        <v>8.7150038034474034E-2</v>
      </c>
      <c r="I189" s="63">
        <f t="shared" si="5"/>
        <v>8.9303941563490974E-2</v>
      </c>
      <c r="J189" s="63">
        <f t="shared" si="5"/>
        <v>8.80793245904644E-2</v>
      </c>
      <c r="K189" s="63">
        <f t="shared" si="5"/>
        <v>8.5847116967115597E-2</v>
      </c>
      <c r="L189" s="63">
        <f t="shared" si="5"/>
        <v>8.717804354868941E-2</v>
      </c>
      <c r="M189" s="63">
        <f t="shared" si="5"/>
        <v>8.7895223410285883E-2</v>
      </c>
      <c r="N189" s="63">
        <f t="shared" ref="N189:O190" si="6">+(N91-N49-N51)/(N60-N49-N51)</f>
        <v>8.6447690157491403E-2</v>
      </c>
      <c r="O189" s="63">
        <f t="shared" ref="O189" si="7">+(O91-O49-O51)/(O60-O49-O51)</f>
        <v>8.6089148675983856E-2</v>
      </c>
      <c r="Q189" s="164"/>
      <c r="R189" s="63"/>
    </row>
    <row r="190" spans="1:18" ht="17.45" customHeight="1" x14ac:dyDescent="0.25">
      <c r="A190" s="99" t="s">
        <v>38</v>
      </c>
      <c r="B190" s="70"/>
      <c r="C190" s="63">
        <f t="shared" ref="C190:M190" si="8">+C90/C91</f>
        <v>0.46486010891077195</v>
      </c>
      <c r="D190" s="63">
        <f t="shared" si="8"/>
        <v>0.46474748345187572</v>
      </c>
      <c r="E190" s="63">
        <f t="shared" si="8"/>
        <v>0.46734107079788012</v>
      </c>
      <c r="F190" s="63">
        <f t="shared" si="8"/>
        <v>0.46756186714560843</v>
      </c>
      <c r="G190" s="63">
        <f t="shared" si="8"/>
        <v>0.4705835403716826</v>
      </c>
      <c r="H190" s="63">
        <f t="shared" si="8"/>
        <v>0.47221418252449338</v>
      </c>
      <c r="I190" s="63">
        <f t="shared" si="8"/>
        <v>0.46977434605458523</v>
      </c>
      <c r="J190" s="63">
        <f t="shared" si="8"/>
        <v>0.47377196756242462</v>
      </c>
      <c r="K190" s="63">
        <f t="shared" si="8"/>
        <v>0.47375052458366695</v>
      </c>
      <c r="L190" s="63">
        <f t="shared" si="8"/>
        <v>0.47223203468126129</v>
      </c>
      <c r="M190" s="63">
        <f t="shared" si="8"/>
        <v>0.4684372128325513</v>
      </c>
      <c r="N190" s="63">
        <f t="shared" ref="N190:O191" si="9">+N90/N91</f>
        <v>0.46907322550934749</v>
      </c>
      <c r="O190" s="63">
        <f t="shared" ref="O190" si="10">+O90/O91</f>
        <v>0.47046958658011923</v>
      </c>
      <c r="Q190" s="164"/>
      <c r="R190" s="63"/>
    </row>
    <row r="191" spans="1:18" ht="17.45" customHeight="1" x14ac:dyDescent="0.25">
      <c r="A191" s="99"/>
      <c r="B191" s="60"/>
      <c r="C191" s="47"/>
      <c r="D191" s="47"/>
      <c r="E191" s="47"/>
      <c r="F191" s="47"/>
      <c r="G191" s="47"/>
      <c r="H191" s="47"/>
      <c r="I191" s="47"/>
      <c r="J191" s="47"/>
      <c r="K191" s="47"/>
      <c r="L191" s="47"/>
      <c r="M191" s="47"/>
      <c r="N191" s="47"/>
      <c r="O191" s="47"/>
      <c r="R191" s="47"/>
    </row>
    <row r="192" spans="1:18" ht="17.45" customHeight="1" x14ac:dyDescent="0.2">
      <c r="A192" s="100" t="s">
        <v>39</v>
      </c>
      <c r="B192" s="101"/>
      <c r="C192" s="47"/>
      <c r="D192" s="47"/>
      <c r="E192" s="47"/>
      <c r="F192" s="47"/>
      <c r="G192" s="47"/>
      <c r="H192" s="47"/>
      <c r="I192" s="47"/>
      <c r="J192" s="47"/>
      <c r="K192" s="47"/>
      <c r="L192" s="47"/>
      <c r="M192" s="47"/>
      <c r="N192" s="47"/>
      <c r="O192" s="47"/>
      <c r="R192" s="47"/>
    </row>
    <row r="193" spans="1:18" ht="17.45" customHeight="1" x14ac:dyDescent="0.25">
      <c r="A193" s="99" t="s">
        <v>40</v>
      </c>
      <c r="B193" s="69"/>
      <c r="C193" s="62">
        <v>0.12644274152349402</v>
      </c>
      <c r="D193" s="62">
        <v>0.12839761560477078</v>
      </c>
      <c r="E193" s="62">
        <v>0.12642175295617364</v>
      </c>
      <c r="F193" s="62">
        <v>0.15368143940124512</v>
      </c>
      <c r="G193" s="62">
        <v>0.14374399758762915</v>
      </c>
      <c r="H193" s="62">
        <v>0.14437507706169608</v>
      </c>
      <c r="I193" s="62">
        <v>0.14902204042740752</v>
      </c>
      <c r="J193" s="62">
        <v>0.15466894960614727</v>
      </c>
      <c r="K193" s="62">
        <v>0.14705899367448289</v>
      </c>
      <c r="L193" s="61">
        <v>0.1495282903203124</v>
      </c>
      <c r="M193" s="61">
        <v>0.15597332027723612</v>
      </c>
      <c r="N193" s="61">
        <v>0.15344432252101461</v>
      </c>
      <c r="O193" s="61">
        <v>0.16546101268448479</v>
      </c>
      <c r="Q193" s="164"/>
      <c r="R193" s="61"/>
    </row>
    <row r="194" spans="1:18" ht="17.45" customHeight="1" x14ac:dyDescent="0.25">
      <c r="A194" s="99" t="s">
        <v>41</v>
      </c>
      <c r="B194" s="69"/>
      <c r="C194" s="62">
        <v>0.11645555682396966</v>
      </c>
      <c r="D194" s="62">
        <v>0.11791347938276343</v>
      </c>
      <c r="E194" s="62">
        <v>0.11710149054244395</v>
      </c>
      <c r="F194" s="62">
        <v>0.12321338615022397</v>
      </c>
      <c r="G194" s="62">
        <v>0.11656131850346867</v>
      </c>
      <c r="H194" s="62">
        <v>0.13095472663272342</v>
      </c>
      <c r="I194" s="62">
        <v>0.1323187166249003</v>
      </c>
      <c r="J194" s="62">
        <v>0.12848917647976618</v>
      </c>
      <c r="K194" s="62">
        <v>0.12882253709174843</v>
      </c>
      <c r="L194" s="61">
        <v>0.13103081102792483</v>
      </c>
      <c r="M194" s="61">
        <v>0.13341363466358863</v>
      </c>
      <c r="N194" s="61">
        <v>0.12904748694420773</v>
      </c>
      <c r="O194" s="61">
        <v>0.12553952916642921</v>
      </c>
      <c r="Q194" s="164"/>
      <c r="R194" s="61"/>
    </row>
    <row r="195" spans="1:18" ht="17.45" customHeight="1" x14ac:dyDescent="0.25">
      <c r="A195" s="99" t="s">
        <v>42</v>
      </c>
      <c r="B195" s="69"/>
      <c r="C195" s="62">
        <v>0.11852038845213263</v>
      </c>
      <c r="D195" s="62">
        <v>0.11374218868632908</v>
      </c>
      <c r="E195" s="62">
        <v>0.11647745816138311</v>
      </c>
      <c r="F195" s="62">
        <v>0.20374359160113761</v>
      </c>
      <c r="G195" s="62">
        <v>0.18893604303668365</v>
      </c>
      <c r="H195" s="62">
        <v>0.18228645532253379</v>
      </c>
      <c r="I195" s="62">
        <v>0.19342616555409342</v>
      </c>
      <c r="J195" s="62">
        <v>0.19699798969050653</v>
      </c>
      <c r="K195" s="62">
        <v>0.20193406671803249</v>
      </c>
      <c r="L195" s="61">
        <v>0.20352811197951634</v>
      </c>
      <c r="M195" s="61">
        <v>0.20961431357732552</v>
      </c>
      <c r="N195" s="61">
        <v>0.21209017669205379</v>
      </c>
      <c r="O195" s="61">
        <v>0.21762985985419794</v>
      </c>
      <c r="Q195" s="164"/>
      <c r="R195" s="61"/>
    </row>
    <row r="196" spans="1:18" ht="17.45" customHeight="1" x14ac:dyDescent="0.25">
      <c r="A196" s="99" t="s">
        <v>43</v>
      </c>
      <c r="B196" s="69"/>
      <c r="C196" s="62">
        <v>0.1089895209572833</v>
      </c>
      <c r="D196" s="62">
        <v>0.11227062226079941</v>
      </c>
      <c r="E196" s="62">
        <v>0.11267319204045531</v>
      </c>
      <c r="F196" s="62">
        <v>0.11610904177480728</v>
      </c>
      <c r="G196" s="62">
        <v>0.11793708200041227</v>
      </c>
      <c r="H196" s="62">
        <v>0.11536124846502023</v>
      </c>
      <c r="I196" s="62">
        <v>0.12497572927631671</v>
      </c>
      <c r="J196" s="62">
        <v>0.12091658015403565</v>
      </c>
      <c r="K196" s="62">
        <v>0.11813296921044812</v>
      </c>
      <c r="L196" s="61">
        <v>0.11312848171707639</v>
      </c>
      <c r="M196" s="61">
        <v>0.11722954133449429</v>
      </c>
      <c r="N196" s="61">
        <v>0.11432888800283322</v>
      </c>
      <c r="O196" s="61">
        <v>0.11162813991781199</v>
      </c>
      <c r="Q196" s="164"/>
      <c r="R196" s="61"/>
    </row>
    <row r="197" spans="1:18" ht="17.45" customHeight="1" x14ac:dyDescent="0.25">
      <c r="A197" s="102"/>
      <c r="B197" s="60"/>
      <c r="C197" s="47"/>
      <c r="D197" s="47"/>
      <c r="E197" s="47"/>
      <c r="F197" s="47"/>
      <c r="G197" s="47"/>
      <c r="H197" s="47"/>
      <c r="I197" s="47"/>
      <c r="J197" s="47"/>
      <c r="K197" s="47"/>
      <c r="L197" s="47"/>
      <c r="M197" s="47"/>
      <c r="N197" s="47"/>
      <c r="O197" s="47"/>
    </row>
    <row r="198" spans="1:18" ht="17.45" customHeight="1" x14ac:dyDescent="0.25">
      <c r="A198" s="102"/>
      <c r="B198" s="60"/>
      <c r="C198" s="47"/>
      <c r="D198" s="47"/>
      <c r="E198" s="47"/>
      <c r="F198" s="47"/>
      <c r="G198" s="47"/>
      <c r="H198" s="47"/>
      <c r="I198" s="47"/>
      <c r="J198" s="47"/>
      <c r="K198" s="47"/>
      <c r="L198" s="47"/>
      <c r="M198" s="47"/>
      <c r="N198" s="47"/>
      <c r="O198" s="47"/>
    </row>
    <row r="199" spans="1:18" ht="17.45" customHeight="1" x14ac:dyDescent="0.2">
      <c r="A199" s="168" t="s">
        <v>207</v>
      </c>
      <c r="B199" s="169" t="s">
        <v>188</v>
      </c>
      <c r="C199" s="169" t="s">
        <v>7</v>
      </c>
      <c r="D199" s="169" t="s">
        <v>8</v>
      </c>
      <c r="E199" s="169" t="s">
        <v>9</v>
      </c>
      <c r="F199" s="169" t="s">
        <v>10</v>
      </c>
      <c r="G199" s="169" t="s">
        <v>11</v>
      </c>
      <c r="H199" s="169" t="s">
        <v>12</v>
      </c>
      <c r="I199" s="169" t="s">
        <v>13</v>
      </c>
      <c r="J199" s="169" t="s">
        <v>6</v>
      </c>
      <c r="K199" s="169" t="s">
        <v>14</v>
      </c>
      <c r="L199" s="169" t="s">
        <v>15</v>
      </c>
      <c r="M199" s="169" t="s">
        <v>16</v>
      </c>
      <c r="N199" s="165" t="s">
        <v>224</v>
      </c>
      <c r="O199" s="165" t="s">
        <v>229</v>
      </c>
    </row>
    <row r="200" spans="1:18" ht="17.45" customHeight="1" x14ac:dyDescent="0.2">
      <c r="A200" s="168"/>
      <c r="B200" s="169"/>
      <c r="C200" s="169"/>
      <c r="D200" s="169"/>
      <c r="E200" s="169"/>
      <c r="F200" s="169"/>
      <c r="G200" s="169"/>
      <c r="H200" s="169"/>
      <c r="I200" s="169"/>
      <c r="J200" s="169"/>
      <c r="K200" s="169"/>
      <c r="L200" s="169"/>
      <c r="M200" s="169"/>
      <c r="N200" s="165"/>
      <c r="O200" s="165"/>
    </row>
    <row r="201" spans="1:18" ht="17.45" customHeight="1" x14ac:dyDescent="0.25">
      <c r="A201" s="100" t="s">
        <v>189</v>
      </c>
      <c r="B201" s="60"/>
      <c r="C201" s="103"/>
      <c r="D201" s="103"/>
      <c r="E201" s="103"/>
      <c r="F201" s="103"/>
      <c r="G201" s="103"/>
      <c r="H201" s="103"/>
      <c r="I201" s="103"/>
      <c r="J201" s="103"/>
      <c r="K201" s="103"/>
      <c r="L201" s="103"/>
      <c r="M201" s="103"/>
      <c r="N201" s="103"/>
      <c r="O201" s="103"/>
    </row>
    <row r="202" spans="1:18" ht="17.45" customHeight="1" x14ac:dyDescent="0.25">
      <c r="A202" s="104" t="s">
        <v>190</v>
      </c>
      <c r="B202" s="60"/>
      <c r="C202" s="103">
        <f t="shared" ref="C202:N202" si="11">+((C271+(C278*(AVERAGE(B259:C259)/AVERAGE(B257:C257))))*4)/AVERAGE(B259:C259)</f>
        <v>4.3642464362731156E-2</v>
      </c>
      <c r="D202" s="103">
        <f t="shared" si="11"/>
        <v>5.0012724267400478E-2</v>
      </c>
      <c r="E202" s="103">
        <f t="shared" si="11"/>
        <v>4.9625713177550365E-2</v>
      </c>
      <c r="F202" s="103">
        <f t="shared" si="11"/>
        <v>4.9844166816339436E-2</v>
      </c>
      <c r="G202" s="103">
        <f t="shared" si="11"/>
        <v>4.8084844216844183E-2</v>
      </c>
      <c r="H202" s="103">
        <f t="shared" si="11"/>
        <v>4.5132442558211923E-2</v>
      </c>
      <c r="I202" s="103">
        <f t="shared" si="11"/>
        <v>4.1745809470144196E-2</v>
      </c>
      <c r="J202" s="103">
        <f t="shared" si="11"/>
        <v>4.0711217143582404E-2</v>
      </c>
      <c r="K202" s="103">
        <f t="shared" si="11"/>
        <v>3.9825039573522458E-2</v>
      </c>
      <c r="L202" s="103">
        <f t="shared" si="11"/>
        <v>4.0321441238648767E-2</v>
      </c>
      <c r="M202" s="106">
        <f t="shared" si="11"/>
        <v>3.8134574128101388E-2</v>
      </c>
      <c r="N202" s="106">
        <f t="shared" si="11"/>
        <v>4.3187634475350518E-2</v>
      </c>
      <c r="O202" s="106">
        <f t="shared" ref="O202" si="12">+((O271+(O278*(AVERAGE(N259:O259)/AVERAGE(N257:O257))))*4)/AVERAGE(N259:O259)</f>
        <v>3.8583021121802306E-2</v>
      </c>
    </row>
    <row r="203" spans="1:18" ht="17.45" customHeight="1" x14ac:dyDescent="0.25">
      <c r="A203" s="104" t="s">
        <v>191</v>
      </c>
      <c r="B203" s="60"/>
      <c r="C203" s="103">
        <f t="shared" ref="C203:N203" si="13">+(((C272+C273)+(C278*((AVERAGE(B260:C260)+AVERAGE(B261:C261))/AVERAGE(B257:C257))))*4)/(AVERAGE(B260:C260)+AVERAGE(B261:C261))</f>
        <v>4.7057415260484667E-2</v>
      </c>
      <c r="D203" s="103">
        <f t="shared" si="13"/>
        <v>5.0683686191622314E-2</v>
      </c>
      <c r="E203" s="103">
        <f t="shared" si="13"/>
        <v>5.305023470510687E-2</v>
      </c>
      <c r="F203" s="103">
        <f t="shared" si="13"/>
        <v>5.3572156455848459E-2</v>
      </c>
      <c r="G203" s="103">
        <f t="shared" si="13"/>
        <v>5.7909796884289287E-2</v>
      </c>
      <c r="H203" s="103">
        <f t="shared" si="13"/>
        <v>5.9809394038660299E-2</v>
      </c>
      <c r="I203" s="103">
        <f t="shared" si="13"/>
        <v>6.3077643169747122E-2</v>
      </c>
      <c r="J203" s="103">
        <f t="shared" si="13"/>
        <v>6.6870125366106939E-2</v>
      </c>
      <c r="K203" s="103">
        <f t="shared" si="13"/>
        <v>6.8161971040192698E-2</v>
      </c>
      <c r="L203" s="103">
        <f t="shared" si="13"/>
        <v>6.8704816453438899E-2</v>
      </c>
      <c r="M203" s="103">
        <f t="shared" si="13"/>
        <v>6.7277965227421035E-2</v>
      </c>
      <c r="N203" s="103">
        <f t="shared" si="13"/>
        <v>7.1574168483471909E-2</v>
      </c>
      <c r="O203" s="103">
        <f t="shared" ref="O203" si="14">+(((O272+O273)+(O278*((AVERAGE(N260:O260)+AVERAGE(N261:O261))/AVERAGE(N257:O257))))*4)/(AVERAGE(N260:O260)+AVERAGE(N261:O261))</f>
        <v>6.4745661482345687E-2</v>
      </c>
    </row>
    <row r="204" spans="1:18" ht="17.45" customHeight="1" x14ac:dyDescent="0.25">
      <c r="A204" s="105" t="s">
        <v>192</v>
      </c>
      <c r="B204" s="60"/>
      <c r="C204" s="103">
        <f t="shared" ref="C204:N204" si="15">+((C270+(C278*(AVERAGE(B258:C258)/AVERAGE(B257:C257))))*4)/AVERAGE(B258:C258)</f>
        <v>4.5277871737465128E-2</v>
      </c>
      <c r="D204" s="103">
        <f t="shared" si="15"/>
        <v>5.0485806173224082E-2</v>
      </c>
      <c r="E204" s="103">
        <f t="shared" si="15"/>
        <v>5.1248209252923393E-2</v>
      </c>
      <c r="F204" s="103">
        <f t="shared" si="15"/>
        <v>5.1594541820086541E-2</v>
      </c>
      <c r="G204" s="103">
        <f t="shared" si="15"/>
        <v>5.2380382487675133E-2</v>
      </c>
      <c r="H204" s="103">
        <f t="shared" si="15"/>
        <v>5.1350730990447832E-2</v>
      </c>
      <c r="I204" s="103">
        <f t="shared" si="15"/>
        <v>5.0651148709228572E-2</v>
      </c>
      <c r="J204" s="103">
        <f t="shared" si="15"/>
        <v>5.1545686699630076E-2</v>
      </c>
      <c r="K204" s="103">
        <f t="shared" si="15"/>
        <v>5.1707096073295385E-2</v>
      </c>
      <c r="L204" s="103">
        <f t="shared" si="15"/>
        <v>5.2395719086892327E-2</v>
      </c>
      <c r="M204" s="103">
        <f t="shared" si="15"/>
        <v>5.0581499607443528E-2</v>
      </c>
      <c r="N204" s="103">
        <f t="shared" si="15"/>
        <v>5.5323279185471447E-2</v>
      </c>
      <c r="O204" s="103">
        <f t="shared" ref="O204" si="16">+((O270+(O278*(AVERAGE(N258:O258)/AVERAGE(N257:O257))))*4)/AVERAGE(N258:O258)</f>
        <v>4.9775331169030185E-2</v>
      </c>
      <c r="Q204" s="164"/>
      <c r="R204" s="103"/>
    </row>
    <row r="205" spans="1:18" ht="17.45" customHeight="1" x14ac:dyDescent="0.25">
      <c r="A205" s="105" t="s">
        <v>193</v>
      </c>
      <c r="B205" s="60"/>
      <c r="C205" s="103">
        <f t="shared" ref="C205:N205" si="17">+(((C275+C276)+(C278*((AVERAGE(B263:C263)+AVERAGE(B264:C264))/AVERAGE(B257:C257))))*4)/(AVERAGE(B263:C263)+AVERAGE(B264:C264))</f>
        <v>4.5951758578141773E-2</v>
      </c>
      <c r="D205" s="103">
        <f t="shared" si="17"/>
        <v>1.2860989968837134E-2</v>
      </c>
      <c r="E205" s="103">
        <f t="shared" si="17"/>
        <v>-1.6360092671306531E-2</v>
      </c>
      <c r="F205" s="103">
        <f t="shared" si="17"/>
        <v>1.9705526683495515E-2</v>
      </c>
      <c r="G205" s="103">
        <f t="shared" si="17"/>
        <v>2.6259856883771764E-3</v>
      </c>
      <c r="H205" s="103">
        <f t="shared" si="17"/>
        <v>1.1581573090021106E-2</v>
      </c>
      <c r="I205" s="103">
        <f t="shared" si="17"/>
        <v>3.7848320693660578E-2</v>
      </c>
      <c r="J205" s="103">
        <f t="shared" si="17"/>
        <v>-2.0422647541084762E-2</v>
      </c>
      <c r="K205" s="103">
        <f t="shared" si="17"/>
        <v>1.2180950573702302E-2</v>
      </c>
      <c r="L205" s="103">
        <f t="shared" si="17"/>
        <v>2.9984570986087776E-2</v>
      </c>
      <c r="M205" s="103">
        <f t="shared" si="17"/>
        <v>4.5875572568282043E-2</v>
      </c>
      <c r="N205" s="103">
        <f t="shared" si="17"/>
        <v>-2.8624009165463125E-2</v>
      </c>
      <c r="O205" s="103">
        <f t="shared" ref="O205" si="18">+(((O275+O276)+(O278*((AVERAGE(N263:O263)+AVERAGE(N264:O264))/AVERAGE(N257:O257))))*4)/(AVERAGE(N263:O263)+AVERAGE(N264:O264))</f>
        <v>1.0358570935484281E-2</v>
      </c>
      <c r="Q205" s="164"/>
      <c r="R205" s="103"/>
    </row>
    <row r="206" spans="1:18" ht="17.45" customHeight="1" x14ac:dyDescent="0.25">
      <c r="A206" s="99" t="s">
        <v>47</v>
      </c>
      <c r="B206" s="60"/>
      <c r="C206" s="103">
        <f t="shared" ref="C206:N206" si="19">+((C269+C278)*4)/AVERAGE(B257:C257)</f>
        <v>4.5380341478520152E-2</v>
      </c>
      <c r="D206" s="103">
        <f t="shared" si="19"/>
        <v>4.4764556427450683E-2</v>
      </c>
      <c r="E206" s="103">
        <f t="shared" si="19"/>
        <v>4.0943247500111704E-2</v>
      </c>
      <c r="F206" s="103">
        <f t="shared" si="19"/>
        <v>4.6646871098717332E-2</v>
      </c>
      <c r="G206" s="103">
        <f t="shared" si="19"/>
        <v>4.4309280564486422E-2</v>
      </c>
      <c r="H206" s="103">
        <f t="shared" si="19"/>
        <v>4.4707236995507778E-2</v>
      </c>
      <c r="I206" s="103">
        <f t="shared" si="19"/>
        <v>4.8436350615723288E-2</v>
      </c>
      <c r="J206" s="103">
        <f t="shared" si="19"/>
        <v>3.8446307656196187E-2</v>
      </c>
      <c r="K206" s="103">
        <f t="shared" si="19"/>
        <v>4.4255676548682357E-2</v>
      </c>
      <c r="L206" s="103">
        <f t="shared" si="19"/>
        <v>4.7986378867187339E-2</v>
      </c>
      <c r="M206" s="106">
        <f t="shared" si="19"/>
        <v>4.9602818546019799E-2</v>
      </c>
      <c r="N206" s="106">
        <f t="shared" si="19"/>
        <v>3.7433899330625652E-2</v>
      </c>
      <c r="O206" s="106">
        <f t="shared" ref="O206" si="20">+((O269+O278)*4)/AVERAGE(N257:O257)</f>
        <v>4.1549121772135648E-2</v>
      </c>
      <c r="Q206" s="164"/>
      <c r="R206" s="103"/>
    </row>
    <row r="207" spans="1:18" ht="17.45" customHeight="1" x14ac:dyDescent="0.25">
      <c r="A207" s="100" t="s">
        <v>194</v>
      </c>
      <c r="B207" s="60"/>
      <c r="C207" s="103"/>
      <c r="D207" s="103"/>
      <c r="E207" s="103"/>
      <c r="F207" s="103"/>
      <c r="G207" s="103"/>
      <c r="H207" s="103"/>
      <c r="I207" s="103"/>
      <c r="J207" s="103"/>
      <c r="K207" s="103"/>
      <c r="L207" s="103"/>
      <c r="M207" s="103"/>
      <c r="N207" s="103"/>
      <c r="O207" s="103"/>
      <c r="R207" s="103"/>
    </row>
    <row r="208" spans="1:18" ht="17.45" customHeight="1" x14ac:dyDescent="0.25">
      <c r="A208" s="105" t="s">
        <v>45</v>
      </c>
      <c r="B208" s="60"/>
      <c r="C208" s="106">
        <f t="shared" ref="C208:M208" si="21">+(((C102-C107-((C246/C245)*C122)))/C246)*4</f>
        <v>3.1600990850699701E-2</v>
      </c>
      <c r="D208" s="106">
        <f t="shared" si="21"/>
        <v>3.5529189877793708E-2</v>
      </c>
      <c r="E208" s="106">
        <f t="shared" si="21"/>
        <v>3.7514047407221481E-2</v>
      </c>
      <c r="F208" s="106">
        <f t="shared" si="21"/>
        <v>3.6089112988905242E-2</v>
      </c>
      <c r="G208" s="106">
        <f t="shared" si="21"/>
        <v>3.7591337225022857E-2</v>
      </c>
      <c r="H208" s="106">
        <f t="shared" si="21"/>
        <v>3.7733522217964048E-2</v>
      </c>
      <c r="I208" s="106">
        <f t="shared" si="21"/>
        <v>3.609225169739029E-2</v>
      </c>
      <c r="J208" s="106">
        <f t="shared" si="21"/>
        <v>3.8451230762635978E-2</v>
      </c>
      <c r="K208" s="106">
        <f t="shared" si="21"/>
        <v>3.9281971651150605E-2</v>
      </c>
      <c r="L208" s="106">
        <f t="shared" si="21"/>
        <v>3.9096523335275933E-2</v>
      </c>
      <c r="M208" s="106">
        <f t="shared" si="21"/>
        <v>3.7450035379786389E-2</v>
      </c>
      <c r="N208" s="106">
        <f t="shared" ref="N208:O209" si="22">+(((N102-N107-((N246/N245)*N122)))/N246)*4</f>
        <v>4.2341033695758527E-2</v>
      </c>
      <c r="O208" s="106">
        <f t="shared" ref="O208" si="23">+(((O102-O107-((O246/O245)*O122)))/O246)*4</f>
        <v>3.5242708164284708E-2</v>
      </c>
      <c r="Q208" s="164"/>
      <c r="R208" s="106"/>
    </row>
    <row r="209" spans="1:18" ht="17.45" customHeight="1" x14ac:dyDescent="0.25">
      <c r="A209" s="105" t="s">
        <v>46</v>
      </c>
      <c r="B209" s="60"/>
      <c r="C209" s="103">
        <f t="shared" ref="C209:M209" si="24">+(((C107+C108-(((C247+C248)/C245)*C122)))/(C247+C248))*4</f>
        <v>1.6808862978070157E-2</v>
      </c>
      <c r="D209" s="103">
        <f t="shared" si="24"/>
        <v>-3.5329768097369326E-3</v>
      </c>
      <c r="E209" s="103">
        <f t="shared" si="24"/>
        <v>-7.4016331812737767E-3</v>
      </c>
      <c r="F209" s="103">
        <f t="shared" si="24"/>
        <v>-1.3190836162135964E-2</v>
      </c>
      <c r="G209" s="103">
        <f t="shared" si="24"/>
        <v>-3.2461373251578608E-3</v>
      </c>
      <c r="H209" s="103">
        <f t="shared" si="24"/>
        <v>2.1881953306460034E-2</v>
      </c>
      <c r="I209" s="103">
        <f t="shared" si="24"/>
        <v>-3.7845629565608878E-3</v>
      </c>
      <c r="J209" s="103">
        <f t="shared" si="24"/>
        <v>2.0504818524841775E-2</v>
      </c>
      <c r="K209" s="103">
        <f t="shared" si="24"/>
        <v>5.8191052524334333E-3</v>
      </c>
      <c r="L209" s="103">
        <f t="shared" si="24"/>
        <v>1.5045495263098431E-2</v>
      </c>
      <c r="M209" s="103">
        <f t="shared" si="24"/>
        <v>3.8017548565974723E-3</v>
      </c>
      <c r="N209" s="103">
        <f t="shared" ref="N209:O210" si="25">+(((N107+N108-(((N247+N248)/N245)*N122)))/(N247+N248))*4</f>
        <v>7.9072277292002047E-3</v>
      </c>
      <c r="O209" s="103">
        <f t="shared" ref="O209" si="26">+(((O107+O108-(((O247+O248)/O245)*O122)))/(O247+O248))*4</f>
        <v>2.2375458443131595E-2</v>
      </c>
      <c r="Q209" s="164"/>
      <c r="R209" s="103"/>
    </row>
    <row r="210" spans="1:18" ht="17.45" customHeight="1" x14ac:dyDescent="0.25">
      <c r="A210" s="100" t="s">
        <v>44</v>
      </c>
      <c r="B210" s="84"/>
      <c r="C210" s="107">
        <f t="shared" ref="C210:O211" si="27">+C123/SUM(SUM(AVERAGE(B28:C28),AVERAGE(B30:C30),AVERAGE(B31:C31),AVERAGE(B32:C32)),SUM(AVERAGE(B19:C19),AVERAGE(B22:C22)),AVERAGE(B29:C29))*4</f>
        <v>2.9180730147276339E-2</v>
      </c>
      <c r="D210" s="107">
        <f t="shared" si="27"/>
        <v>2.9425822195949844E-2</v>
      </c>
      <c r="E210" s="107">
        <f t="shared" si="27"/>
        <v>3.0567432540363003E-2</v>
      </c>
      <c r="F210" s="107">
        <f t="shared" si="27"/>
        <v>2.8607465188023581E-2</v>
      </c>
      <c r="G210" s="107">
        <f t="shared" si="27"/>
        <v>3.1344472628589082E-2</v>
      </c>
      <c r="H210" s="107">
        <f t="shared" si="27"/>
        <v>3.5246172518050491E-2</v>
      </c>
      <c r="I210" s="107">
        <f t="shared" si="27"/>
        <v>2.9941506449694632E-2</v>
      </c>
      <c r="J210" s="107">
        <f t="shared" si="27"/>
        <v>3.5684328948773873E-2</v>
      </c>
      <c r="K210" s="107">
        <f t="shared" si="27"/>
        <v>3.3902324429864322E-2</v>
      </c>
      <c r="L210" s="108">
        <f t="shared" si="27"/>
        <v>3.5134303069905462E-2</v>
      </c>
      <c r="M210" s="108">
        <f t="shared" si="27"/>
        <v>3.1783083281031105E-2</v>
      </c>
      <c r="N210" s="108">
        <f t="shared" si="27"/>
        <v>3.645233088956551E-2</v>
      </c>
      <c r="O210" s="108">
        <f t="shared" si="27"/>
        <v>3.3076768517223631E-2</v>
      </c>
      <c r="Q210" s="164"/>
      <c r="R210" s="108"/>
    </row>
    <row r="211" spans="1:18" ht="17.45" customHeight="1" x14ac:dyDescent="0.25">
      <c r="A211" s="104" t="s">
        <v>190</v>
      </c>
      <c r="B211" s="60"/>
      <c r="C211" s="103">
        <f t="shared" ref="C211:M211" si="28">+(C103-(C122*(AVERAGE(B28:C28)/C251)))*4/(AVERAGE(B28:C28))</f>
        <v>3.4541464173164629E-2</v>
      </c>
      <c r="D211" s="103">
        <f t="shared" si="28"/>
        <v>3.9921508714978605E-2</v>
      </c>
      <c r="E211" s="103">
        <f t="shared" si="28"/>
        <v>4.0484074846867779E-2</v>
      </c>
      <c r="F211" s="103">
        <f t="shared" si="28"/>
        <v>4.083157734618989E-2</v>
      </c>
      <c r="G211" s="103">
        <f t="shared" si="28"/>
        <v>3.9309446800550915E-2</v>
      </c>
      <c r="H211" s="103">
        <f t="shared" si="28"/>
        <v>3.7537598711718176E-2</v>
      </c>
      <c r="I211" s="103">
        <f t="shared" si="28"/>
        <v>3.4293818896921228E-2</v>
      </c>
      <c r="J211" s="103">
        <f t="shared" si="28"/>
        <v>3.5384469821036865E-2</v>
      </c>
      <c r="K211" s="103">
        <f t="shared" si="28"/>
        <v>3.4431975660950465E-2</v>
      </c>
      <c r="L211" s="103">
        <f t="shared" si="28"/>
        <v>3.4192826532816953E-2</v>
      </c>
      <c r="M211" s="103">
        <f t="shared" si="28"/>
        <v>3.3475960978814175E-2</v>
      </c>
      <c r="N211" s="103">
        <f t="shared" ref="N211:O212" si="29">+(N103-(N122*(AVERAGE(M28:N28)/N251)))*4/(AVERAGE(M28:N28))</f>
        <v>3.8589281339256147E-2</v>
      </c>
      <c r="O211" s="103">
        <f t="shared" si="29"/>
        <v>3.2791878172881699E-2</v>
      </c>
      <c r="Q211" s="164"/>
      <c r="R211" s="103"/>
    </row>
    <row r="212" spans="1:18" ht="17.45" customHeight="1" x14ac:dyDescent="0.25">
      <c r="A212" s="104" t="s">
        <v>191</v>
      </c>
      <c r="B212" s="60"/>
      <c r="C212" s="103">
        <f t="shared" ref="C212:M212" si="30">+((C106+C104)-(C122*((AVERAGE(B31:C31)+AVERAGE(B30:C30))/C251)))*4/((AVERAGE(B31:C31)+AVERAGE(B30:C30)))</f>
        <v>3.9781991170056138E-2</v>
      </c>
      <c r="D212" s="103">
        <f t="shared" si="30"/>
        <v>4.2846194512491609E-2</v>
      </c>
      <c r="E212" s="103">
        <f t="shared" si="30"/>
        <v>4.6592860671699252E-2</v>
      </c>
      <c r="F212" s="103">
        <f t="shared" si="30"/>
        <v>4.4243390154256955E-2</v>
      </c>
      <c r="G212" s="103">
        <f t="shared" si="30"/>
        <v>5.0371667400066808E-2</v>
      </c>
      <c r="H212" s="103">
        <f t="shared" si="30"/>
        <v>5.3065261271877669E-2</v>
      </c>
      <c r="I212" s="103">
        <f t="shared" si="30"/>
        <v>5.56289555562186E-2</v>
      </c>
      <c r="J212" s="103">
        <f t="shared" si="30"/>
        <v>5.9753392647503824E-2</v>
      </c>
      <c r="K212" s="103">
        <f t="shared" si="30"/>
        <v>6.176322131159101E-2</v>
      </c>
      <c r="L212" s="103">
        <f t="shared" si="30"/>
        <v>6.2647623524427654E-2</v>
      </c>
      <c r="M212" s="103">
        <f t="shared" si="30"/>
        <v>6.1960433789034257E-2</v>
      </c>
      <c r="N212" s="103">
        <f t="shared" ref="N212:O213" si="31">+((N106+N104)-(N122*((AVERAGE(M31:N31)+AVERAGE(M30:N30))/N251)))*4/((AVERAGE(M31:N31)+AVERAGE(M30:N30)))</f>
        <v>6.6289588104788591E-2</v>
      </c>
      <c r="O212" s="103">
        <f t="shared" si="31"/>
        <v>5.8678135203823992E-2</v>
      </c>
      <c r="Q212" s="164"/>
      <c r="R212" s="103"/>
    </row>
    <row r="213" spans="1:18" ht="17.45" customHeight="1" x14ac:dyDescent="0.25">
      <c r="A213" s="105" t="s">
        <v>192</v>
      </c>
      <c r="B213" s="60"/>
      <c r="C213" s="106">
        <f t="shared" ref="C213:M213" si="32">+(((C102-C107-((C252/C251)*C122)))/C252)*4</f>
        <v>3.6950835957651681E-2</v>
      </c>
      <c r="D213" s="106">
        <f t="shared" si="32"/>
        <v>4.1341817780715814E-2</v>
      </c>
      <c r="E213" s="106">
        <f t="shared" si="32"/>
        <v>4.3243702466493693E-2</v>
      </c>
      <c r="F213" s="106">
        <f t="shared" si="32"/>
        <v>4.2456582987771996E-2</v>
      </c>
      <c r="G213" s="106">
        <f t="shared" si="32"/>
        <v>4.4147211194562365E-2</v>
      </c>
      <c r="H213" s="106">
        <f t="shared" si="32"/>
        <v>4.4147818886706165E-2</v>
      </c>
      <c r="I213" s="106">
        <f t="shared" si="32"/>
        <v>4.3260445884889628E-2</v>
      </c>
      <c r="J213" s="106">
        <f t="shared" si="32"/>
        <v>4.5542903468951651E-2</v>
      </c>
      <c r="K213" s="106">
        <f t="shared" si="32"/>
        <v>4.5965764910752459E-2</v>
      </c>
      <c r="L213" s="106">
        <f t="shared" si="32"/>
        <v>4.6383756913478222E-2</v>
      </c>
      <c r="M213" s="106">
        <f t="shared" si="32"/>
        <v>4.5739116387631555E-2</v>
      </c>
      <c r="N213" s="106">
        <f t="shared" ref="N213:O214" si="33">+(((N102-N107-((N252/N251)*N122)))/N252)*4</f>
        <v>5.0544804404786661E-2</v>
      </c>
      <c r="O213" s="106">
        <f t="shared" ref="O213" si="34">+(((O102-O107-((O252/O251)*O122)))/O252)*4</f>
        <v>4.3981277790857004E-2</v>
      </c>
      <c r="Q213" s="164"/>
      <c r="R213" s="106"/>
    </row>
    <row r="214" spans="1:18" ht="17.45" customHeight="1" x14ac:dyDescent="0.25">
      <c r="A214" s="105" t="s">
        <v>193</v>
      </c>
      <c r="B214" s="60"/>
      <c r="C214" s="103">
        <f t="shared" ref="C214:M214" si="35">+(((C107+C108+C143-(((C253+C254)/C251)*C122)))/(C253+C254))*4</f>
        <v>4.6935826861233779E-2</v>
      </c>
      <c r="D214" s="103">
        <f t="shared" si="35"/>
        <v>1.1344640824723345E-2</v>
      </c>
      <c r="E214" s="103">
        <f t="shared" si="35"/>
        <v>-3.1008857838281313E-2</v>
      </c>
      <c r="F214" s="103">
        <f t="shared" si="35"/>
        <v>3.0950336047002674E-2</v>
      </c>
      <c r="G214" s="103">
        <f t="shared" si="35"/>
        <v>-7.1022712449834958E-4</v>
      </c>
      <c r="H214" s="103">
        <f t="shared" si="35"/>
        <v>3.585713459121816E-3</v>
      </c>
      <c r="I214" s="103">
        <f t="shared" si="35"/>
        <v>3.1090758950572565E-2</v>
      </c>
      <c r="J214" s="103">
        <f t="shared" si="35"/>
        <v>-2.6854722523620898E-2</v>
      </c>
      <c r="K214" s="103">
        <f t="shared" si="35"/>
        <v>4.0641688710036832E-3</v>
      </c>
      <c r="L214" s="103">
        <f t="shared" si="35"/>
        <v>2.6472295617441851E-2</v>
      </c>
      <c r="M214" s="103">
        <f t="shared" si="35"/>
        <v>4.364221590559219E-2</v>
      </c>
      <c r="N214" s="103">
        <f t="shared" ref="N214:O215" si="36">+(((N107+N108+N143-(((N253+N254)/N251)*N122)))/(N253+N254))*4</f>
        <v>-3.4767623648492542E-2</v>
      </c>
      <c r="O214" s="103">
        <f t="shared" ref="O214" si="37">+(((O107+O108+O143-(((O253+O254)/O251)*O122)))/(O253+O254))*4</f>
        <v>2.5157563192269934E-3</v>
      </c>
      <c r="Q214" s="164"/>
      <c r="R214" s="103"/>
    </row>
    <row r="215" spans="1:18" ht="17.45" customHeight="1" x14ac:dyDescent="0.25">
      <c r="A215" s="100" t="s">
        <v>47</v>
      </c>
      <c r="B215" s="84"/>
      <c r="C215" s="107">
        <f t="shared" ref="C215:O216" si="38">+SUM(C123,C143)/SUM(SUM(AVERAGE(B28:C28),AVERAGE(B30:C30),AVERAGE(B31:C31),AVERAGE(B32:C32)),SUM(SUM(AVERAGE(B19:C19),AVERAGE(B22:C22)),SUM(AVERAGE(B14:C14),AVERAGE(B15:C15))),AVERAGE(B29:C29))*4</f>
        <v>3.9008045490427828E-2</v>
      </c>
      <c r="D215" s="107">
        <f t="shared" si="38"/>
        <v>3.5288017415132621E-2</v>
      </c>
      <c r="E215" s="107">
        <f t="shared" si="38"/>
        <v>2.846564739821494E-2</v>
      </c>
      <c r="F215" s="107">
        <f t="shared" si="38"/>
        <v>4.0156331434282183E-2</v>
      </c>
      <c r="G215" s="107">
        <f t="shared" si="38"/>
        <v>3.4908420077791401E-2</v>
      </c>
      <c r="H215" s="107">
        <f t="shared" si="38"/>
        <v>3.5540889067782973E-2</v>
      </c>
      <c r="I215" s="107">
        <f t="shared" si="38"/>
        <v>4.0603042216454714E-2</v>
      </c>
      <c r="J215" s="107">
        <f t="shared" si="38"/>
        <v>2.9334861025234468E-2</v>
      </c>
      <c r="K215" s="107">
        <f t="shared" si="38"/>
        <v>3.6348684745797465E-2</v>
      </c>
      <c r="L215" s="108">
        <f t="shared" si="38"/>
        <v>4.1619537516976286E-2</v>
      </c>
      <c r="M215" s="108">
        <f t="shared" si="38"/>
        <v>4.5212088028861279E-2</v>
      </c>
      <c r="N215" s="108">
        <f t="shared" si="38"/>
        <v>2.8574129721041081E-2</v>
      </c>
      <c r="O215" s="108">
        <f t="shared" si="38"/>
        <v>3.3422785623374085E-2</v>
      </c>
      <c r="Q215" s="164"/>
      <c r="R215" s="108"/>
    </row>
    <row r="216" spans="1:18" ht="17.45" customHeight="1" x14ac:dyDescent="0.25">
      <c r="A216" s="64" t="s">
        <v>48</v>
      </c>
      <c r="B216" s="60"/>
      <c r="C216" s="61">
        <f t="shared" ref="C216:M216" si="39">+C164/SUM(C123,C139,C145,C146,C155,C141)</f>
        <v>0.45731186296998111</v>
      </c>
      <c r="D216" s="61">
        <f t="shared" si="39"/>
        <v>0.52950254291894083</v>
      </c>
      <c r="E216" s="61">
        <f t="shared" si="39"/>
        <v>0.54376845557818854</v>
      </c>
      <c r="F216" s="61">
        <f t="shared" si="39"/>
        <v>0.53411414735409746</v>
      </c>
      <c r="G216" s="61">
        <f t="shared" si="39"/>
        <v>0.49450722878036779</v>
      </c>
      <c r="H216" s="61">
        <f t="shared" si="39"/>
        <v>0.53758930140605343</v>
      </c>
      <c r="I216" s="61">
        <f t="shared" si="39"/>
        <v>0.49617090337775038</v>
      </c>
      <c r="J216" s="61">
        <f t="shared" si="39"/>
        <v>0.60405592122791274</v>
      </c>
      <c r="K216" s="61">
        <f t="shared" si="39"/>
        <v>0.50156831237102606</v>
      </c>
      <c r="L216" s="61">
        <f t="shared" si="39"/>
        <v>0.51600837288217694</v>
      </c>
      <c r="M216" s="61">
        <f t="shared" si="39"/>
        <v>0.50322239582676909</v>
      </c>
      <c r="N216" s="61">
        <f t="shared" ref="N216:O217" si="40">+N164/SUM(N123,N139,N145,N146,N155,N141)</f>
        <v>0.54901619194016682</v>
      </c>
      <c r="O216" s="61">
        <f t="shared" ref="O216" si="41">+O164/SUM(O123,O139,O145,O146,O155,O141)</f>
        <v>0.53892063671747159</v>
      </c>
      <c r="Q216" s="164"/>
      <c r="R216" s="61"/>
    </row>
    <row r="217" spans="1:18" ht="17.45" customHeight="1" x14ac:dyDescent="0.25">
      <c r="A217" s="64" t="s">
        <v>49</v>
      </c>
      <c r="B217" s="60"/>
      <c r="C217" s="61">
        <f t="shared" ref="C217:O218" si="42">+C164/AVERAGE(B60:C60)*4</f>
        <v>2.6294586282838435E-2</v>
      </c>
      <c r="D217" s="61">
        <f t="shared" si="42"/>
        <v>2.6339144794130066E-2</v>
      </c>
      <c r="E217" s="61">
        <f t="shared" si="42"/>
        <v>2.5469010731401023E-2</v>
      </c>
      <c r="F217" s="61">
        <f t="shared" si="42"/>
        <v>2.7419426247560243E-2</v>
      </c>
      <c r="G217" s="61">
        <f t="shared" si="42"/>
        <v>2.6046097620462588E-2</v>
      </c>
      <c r="H217" s="61">
        <f t="shared" si="42"/>
        <v>2.5512938385775872E-2</v>
      </c>
      <c r="I217" s="61">
        <f t="shared" si="42"/>
        <v>2.4240481193531695E-2</v>
      </c>
      <c r="J217" s="61">
        <f t="shared" si="42"/>
        <v>2.7466667972531323E-2</v>
      </c>
      <c r="K217" s="61">
        <f t="shared" si="42"/>
        <v>2.5926248740185041E-2</v>
      </c>
      <c r="L217" s="61">
        <f t="shared" si="42"/>
        <v>2.6375149967972158E-2</v>
      </c>
      <c r="M217" s="61">
        <f t="shared" si="42"/>
        <v>2.5465535019080214E-2</v>
      </c>
      <c r="N217" s="61">
        <f t="shared" si="42"/>
        <v>2.784213788593937E-2</v>
      </c>
      <c r="O217" s="61">
        <f t="shared" si="42"/>
        <v>2.9883100548606649E-2</v>
      </c>
      <c r="Q217" s="164"/>
      <c r="R217" s="61"/>
    </row>
    <row r="218" spans="1:18" ht="17.45" customHeight="1" x14ac:dyDescent="0.25">
      <c r="A218" s="64" t="s">
        <v>50</v>
      </c>
      <c r="B218" s="60"/>
      <c r="C218" s="62">
        <f t="shared" ref="C218:M218" si="43">+C139/SUM(C123,C139,C145,C146,C149,C150,C151,C152,C153,C141,C154)</f>
        <v>0.19049511903365676</v>
      </c>
      <c r="D218" s="62">
        <f t="shared" si="43"/>
        <v>0.23032522251390244</v>
      </c>
      <c r="E218" s="62">
        <f t="shared" si="43"/>
        <v>0.23844342231415877</v>
      </c>
      <c r="F218" s="62">
        <f t="shared" si="43"/>
        <v>0.19211058226116556</v>
      </c>
      <c r="G218" s="62">
        <f t="shared" si="43"/>
        <v>0.21663069486040532</v>
      </c>
      <c r="H218" s="62">
        <f t="shared" si="43"/>
        <v>0.2362132268404484</v>
      </c>
      <c r="I218" s="62">
        <f t="shared" si="43"/>
        <v>0.21987442899159115</v>
      </c>
      <c r="J218" s="62">
        <f t="shared" si="43"/>
        <v>0.23857949086759259</v>
      </c>
      <c r="K218" s="62">
        <f t="shared" si="43"/>
        <v>0.20474267438747465</v>
      </c>
      <c r="L218" s="62">
        <f t="shared" si="43"/>
        <v>0.20652611326947709</v>
      </c>
      <c r="M218" s="62">
        <f t="shared" si="43"/>
        <v>0.22056981947018042</v>
      </c>
      <c r="N218" s="62">
        <f t="shared" ref="N218:O219" si="44">+N139/SUM(N123,N139,N145,N146,N149,N150,N151,N152,N153,N141,N154)</f>
        <v>0.21942387414302042</v>
      </c>
      <c r="O218" s="62">
        <f t="shared" ref="O218" si="45">+O139/SUM(O123,O139,O145,O146,O149,O150,O151,O152,O153,O141,O154)</f>
        <v>0.20104691515058767</v>
      </c>
      <c r="Q218" s="164"/>
      <c r="R218" s="62"/>
    </row>
    <row r="219" spans="1:18" ht="17.45" customHeight="1" x14ac:dyDescent="0.25">
      <c r="A219" s="64" t="s">
        <v>51</v>
      </c>
      <c r="B219" s="60"/>
      <c r="C219" s="61">
        <f t="shared" ref="C219:M219" si="46">+C167/(C166-C152)</f>
        <v>0.3949582116411357</v>
      </c>
      <c r="D219" s="61">
        <f t="shared" si="46"/>
        <v>0.4916438357160362</v>
      </c>
      <c r="E219" s="61">
        <f t="shared" si="46"/>
        <v>0.47480111825755394</v>
      </c>
      <c r="F219" s="61">
        <f t="shared" si="46"/>
        <v>0.5022060622322877</v>
      </c>
      <c r="G219" s="61">
        <f t="shared" si="46"/>
        <v>0.48198824849373212</v>
      </c>
      <c r="H219" s="61">
        <f t="shared" si="46"/>
        <v>0.47934598823815056</v>
      </c>
      <c r="I219" s="61">
        <f t="shared" si="46"/>
        <v>0.35393790798273311</v>
      </c>
      <c r="J219" s="61">
        <f t="shared" si="46"/>
        <v>0.12775965538966244</v>
      </c>
      <c r="K219" s="61">
        <f t="shared" si="46"/>
        <v>0.40433035522235999</v>
      </c>
      <c r="L219" s="61">
        <f t="shared" si="46"/>
        <v>0.33332589798491696</v>
      </c>
      <c r="M219" s="61">
        <f t="shared" si="46"/>
        <v>0.3104827332137855</v>
      </c>
      <c r="N219" s="61">
        <f t="shared" ref="N219:O220" si="47">+N167/(N166-N152)</f>
        <v>0.31081330554662678</v>
      </c>
      <c r="O219" s="61">
        <f t="shared" ref="O219" si="48">+O167/(O166-O152)</f>
        <v>0.50084935450738854</v>
      </c>
      <c r="Q219" s="164"/>
      <c r="R219" s="61"/>
    </row>
    <row r="220" spans="1:18" ht="17.45" customHeight="1" x14ac:dyDescent="0.25">
      <c r="A220" s="64" t="s">
        <v>52</v>
      </c>
      <c r="B220" s="60"/>
      <c r="C220" s="61">
        <f t="shared" ref="C220:M220" si="49">+C174/C172</f>
        <v>0.59409082843826377</v>
      </c>
      <c r="D220" s="61">
        <f t="shared" si="49"/>
        <v>0.63913693991184617</v>
      </c>
      <c r="E220" s="61">
        <f t="shared" si="49"/>
        <v>0.78447455001172761</v>
      </c>
      <c r="F220" s="61">
        <f t="shared" si="49"/>
        <v>0.77509463385765165</v>
      </c>
      <c r="G220" s="61">
        <f t="shared" si="49"/>
        <v>0.75965116826565438</v>
      </c>
      <c r="H220" s="61">
        <f t="shared" si="49"/>
        <v>0.54504719199296037</v>
      </c>
      <c r="I220" s="61">
        <f t="shared" si="49"/>
        <v>0.42958125123353119</v>
      </c>
      <c r="J220" s="61">
        <f t="shared" si="49"/>
        <v>0.47937884575860445</v>
      </c>
      <c r="K220" s="61">
        <f t="shared" si="49"/>
        <v>0.54881699750343149</v>
      </c>
      <c r="L220" s="61">
        <f t="shared" si="49"/>
        <v>0.43991995357939823</v>
      </c>
      <c r="M220" s="61">
        <f t="shared" si="49"/>
        <v>0.41564712856350677</v>
      </c>
      <c r="N220" s="61">
        <f t="shared" ref="N220:O221" si="50">+N174/N172</f>
        <v>0.46069153224338516</v>
      </c>
      <c r="O220" s="61">
        <f t="shared" ref="O220" si="51">+O174/O172</f>
        <v>0.54928066945588383</v>
      </c>
      <c r="Q220" s="164"/>
      <c r="R220" s="61"/>
    </row>
    <row r="221" spans="1:18" ht="17.45" customHeight="1" x14ac:dyDescent="0.25">
      <c r="A221" s="64" t="s">
        <v>53</v>
      </c>
      <c r="B221" s="60"/>
      <c r="C221" s="61">
        <f t="shared" ref="C221:M221" si="52">+C241/(C33-C29)</f>
        <v>4.8778875633187273E-2</v>
      </c>
      <c r="D221" s="61">
        <f t="shared" si="52"/>
        <v>5.1442844306056175E-2</v>
      </c>
      <c r="E221" s="61">
        <f t="shared" si="52"/>
        <v>5.4018729460100674E-2</v>
      </c>
      <c r="F221" s="61">
        <f t="shared" si="52"/>
        <v>5.6276340358034312E-2</v>
      </c>
      <c r="G221" s="61">
        <f t="shared" si="52"/>
        <v>5.9198017242430429E-2</v>
      </c>
      <c r="H221" s="61">
        <f t="shared" si="52"/>
        <v>5.8686592877619154E-2</v>
      </c>
      <c r="I221" s="61">
        <f t="shared" si="52"/>
        <v>5.8498558035921466E-2</v>
      </c>
      <c r="J221" s="61">
        <f t="shared" si="52"/>
        <v>5.3501748029386856E-2</v>
      </c>
      <c r="K221" s="61">
        <f t="shared" si="52"/>
        <v>5.236241351753515E-2</v>
      </c>
      <c r="L221" s="61">
        <f t="shared" si="52"/>
        <v>4.8567278365652111E-2</v>
      </c>
      <c r="M221" s="61">
        <f t="shared" si="52"/>
        <v>4.6427574280274268E-2</v>
      </c>
      <c r="N221" s="61">
        <f t="shared" ref="N221:O222" si="53">+N241/(N33-N29)</f>
        <v>4.3706916262166176E-2</v>
      </c>
      <c r="O221" s="61">
        <f t="shared" ref="O221" si="54">+O241/(O33-O29)</f>
        <v>4.3027323530067892E-2</v>
      </c>
      <c r="Q221" s="164"/>
      <c r="R221" s="61"/>
    </row>
    <row r="222" spans="1:18" ht="17.45" customHeight="1" x14ac:dyDescent="0.25">
      <c r="A222" s="64" t="s">
        <v>54</v>
      </c>
      <c r="B222" s="60"/>
      <c r="C222" s="61">
        <f t="shared" ref="C222:M222" si="55">+C242/(C33-C29)</f>
        <v>3.4808728446360203E-2</v>
      </c>
      <c r="D222" s="61">
        <f t="shared" si="55"/>
        <v>3.617197149248199E-2</v>
      </c>
      <c r="E222" s="61">
        <f t="shared" si="55"/>
        <v>3.9019718122246673E-2</v>
      </c>
      <c r="F222" s="61">
        <f t="shared" si="55"/>
        <v>4.1053609265554965E-2</v>
      </c>
      <c r="G222" s="61">
        <f t="shared" si="55"/>
        <v>4.295200472570751E-2</v>
      </c>
      <c r="H222" s="61">
        <f t="shared" si="55"/>
        <v>4.3223543098144482E-2</v>
      </c>
      <c r="I222" s="61">
        <f t="shared" si="55"/>
        <v>4.3690351475978079E-2</v>
      </c>
      <c r="J222" s="61">
        <f t="shared" si="55"/>
        <v>4.0542430064371006E-2</v>
      </c>
      <c r="K222" s="61">
        <f t="shared" si="55"/>
        <v>3.8116289178836804E-2</v>
      </c>
      <c r="L222" s="61">
        <f t="shared" si="55"/>
        <v>3.5607423537680129E-2</v>
      </c>
      <c r="M222" s="61">
        <f t="shared" si="55"/>
        <v>3.4020153902221233E-2</v>
      </c>
      <c r="N222" s="61">
        <f t="shared" ref="N222:O223" si="56">+N242/(N33-N29)</f>
        <v>3.2892173401083573E-2</v>
      </c>
      <c r="O222" s="61">
        <f t="shared" ref="O222" si="57">+O242/(O33-O29)</f>
        <v>3.1259716749826687E-2</v>
      </c>
      <c r="Q222" s="164"/>
      <c r="R222" s="61"/>
    </row>
    <row r="223" spans="1:18" ht="17.45" customHeight="1" x14ac:dyDescent="0.25">
      <c r="A223" s="64" t="s">
        <v>55</v>
      </c>
      <c r="B223" s="60"/>
      <c r="C223" s="62">
        <f t="shared" ref="C223:O224" si="58">+(C126+C128)/SUM(AVERAGE(B28:C28),AVERAGE(B30:C30),AVERAGE(B31:C31),AVERAGE(B32:C32))*4</f>
        <v>1.8017088055585131E-2</v>
      </c>
      <c r="D223" s="62">
        <f t="shared" si="58"/>
        <v>2.2624277491859499E-2</v>
      </c>
      <c r="E223" s="62">
        <f t="shared" si="58"/>
        <v>2.6717151959964297E-2</v>
      </c>
      <c r="F223" s="62">
        <f t="shared" si="58"/>
        <v>2.8140930157984325E-2</v>
      </c>
      <c r="G223" s="62">
        <f t="shared" si="58"/>
        <v>3.0809133897326837E-2</v>
      </c>
      <c r="H223" s="62">
        <f t="shared" si="58"/>
        <v>2.19106546715996E-2</v>
      </c>
      <c r="I223" s="62">
        <f t="shared" si="58"/>
        <v>2.0014919348682506E-2</v>
      </c>
      <c r="J223" s="62">
        <f t="shared" si="58"/>
        <v>1.8820411813210602E-2</v>
      </c>
      <c r="K223" s="62">
        <f t="shared" si="58"/>
        <v>2.1284413035026088E-2</v>
      </c>
      <c r="L223" s="62">
        <f t="shared" si="58"/>
        <v>1.8041666548078501E-2</v>
      </c>
      <c r="M223" s="62">
        <f t="shared" si="58"/>
        <v>1.9824630937041111E-2</v>
      </c>
      <c r="N223" s="62">
        <f t="shared" si="58"/>
        <v>1.7148294025851378E-2</v>
      </c>
      <c r="O223" s="62">
        <f t="shared" si="58"/>
        <v>1.7725285322323002E-2</v>
      </c>
      <c r="Q223" s="164"/>
      <c r="R223" s="62"/>
    </row>
    <row r="224" spans="1:18" ht="17.45" customHeight="1" x14ac:dyDescent="0.25">
      <c r="A224" s="64" t="s">
        <v>56</v>
      </c>
      <c r="B224" s="60"/>
      <c r="C224" s="61">
        <f t="shared" ref="C224:M224" si="59">-C34/C241</f>
        <v>1.1193240604057044</v>
      </c>
      <c r="D224" s="62">
        <f t="shared" si="59"/>
        <v>1.0538339175595037</v>
      </c>
      <c r="E224" s="62">
        <f t="shared" si="59"/>
        <v>1.0365868671364498</v>
      </c>
      <c r="F224" s="62">
        <f t="shared" si="59"/>
        <v>1.0149471182254124</v>
      </c>
      <c r="G224" s="62">
        <f t="shared" si="59"/>
        <v>1.0000671153802163</v>
      </c>
      <c r="H224" s="62">
        <f t="shared" si="59"/>
        <v>0.99002947945605102</v>
      </c>
      <c r="I224" s="62">
        <f t="shared" si="59"/>
        <v>0.97216453945671788</v>
      </c>
      <c r="J224" s="62">
        <f t="shared" si="59"/>
        <v>0.99433453129141547</v>
      </c>
      <c r="K224" s="62">
        <f t="shared" si="59"/>
        <v>0.97252124296075115</v>
      </c>
      <c r="L224" s="62">
        <f t="shared" si="59"/>
        <v>0.99785624694013697</v>
      </c>
      <c r="M224" s="62">
        <f t="shared" si="59"/>
        <v>1.0021396859403018</v>
      </c>
      <c r="N224" s="62">
        <f t="shared" ref="N224:O225" si="60">-N34/N241</f>
        <v>1.0104596525128595</v>
      </c>
      <c r="O224" s="62">
        <f t="shared" ref="O224" si="61">-O34/O241</f>
        <v>0.99688843568941143</v>
      </c>
      <c r="Q224" s="164"/>
      <c r="R224" s="62"/>
    </row>
    <row r="225" spans="1:18" ht="17.45" customHeight="1" x14ac:dyDescent="0.25">
      <c r="A225" s="64" t="s">
        <v>57</v>
      </c>
      <c r="B225" s="60"/>
      <c r="C225" s="61">
        <f t="shared" ref="C225:M225" si="62">-C34/C242</f>
        <v>1.5685539682927794</v>
      </c>
      <c r="D225" s="61">
        <f t="shared" si="62"/>
        <v>1.4987353994990928</v>
      </c>
      <c r="E225" s="61">
        <f t="shared" si="62"/>
        <v>1.4350463876316986</v>
      </c>
      <c r="F225" s="61">
        <f t="shared" si="62"/>
        <v>1.3912908144371721</v>
      </c>
      <c r="G225" s="61">
        <f t="shared" si="62"/>
        <v>1.3783289212676098</v>
      </c>
      <c r="H225" s="61">
        <f t="shared" si="62"/>
        <v>1.3442085685977161</v>
      </c>
      <c r="I225" s="61">
        <f t="shared" si="62"/>
        <v>1.3016655121930567</v>
      </c>
      <c r="J225" s="61">
        <f t="shared" si="62"/>
        <v>1.3121718521954893</v>
      </c>
      <c r="K225" s="61">
        <f t="shared" si="62"/>
        <v>1.3360051719507957</v>
      </c>
      <c r="L225" s="61">
        <f t="shared" si="62"/>
        <v>1.3610409655942202</v>
      </c>
      <c r="M225" s="61">
        <f t="shared" si="62"/>
        <v>1.367627990218065</v>
      </c>
      <c r="N225" s="61">
        <f t="shared" ref="N225:O226" si="63">-N34/N242</f>
        <v>1.3426925268861125</v>
      </c>
      <c r="O225" s="61">
        <f t="shared" ref="O225" si="64">-O34/O242</f>
        <v>1.372163464853833</v>
      </c>
      <c r="Q225" s="164"/>
      <c r="R225" s="61"/>
    </row>
    <row r="226" spans="1:18" ht="17.45" customHeight="1" x14ac:dyDescent="0.25">
      <c r="A226" s="64" t="s">
        <v>58</v>
      </c>
      <c r="B226" s="60"/>
      <c r="C226" s="61">
        <f t="shared" ref="C226:M226" si="65">-C34/(C33-C29)</f>
        <v>5.4599369135764048E-2</v>
      </c>
      <c r="D226" s="61">
        <f t="shared" si="65"/>
        <v>5.4212214145454789E-2</v>
      </c>
      <c r="E226" s="61">
        <f t="shared" si="65"/>
        <v>5.5995105537737205E-2</v>
      </c>
      <c r="F226" s="61">
        <f t="shared" si="65"/>
        <v>5.7117509470659397E-2</v>
      </c>
      <c r="G226" s="61">
        <f t="shared" si="65"/>
        <v>5.9201990339865708E-2</v>
      </c>
      <c r="H226" s="61">
        <f t="shared" si="65"/>
        <v>5.8101456997678477E-2</v>
      </c>
      <c r="I226" s="61">
        <f t="shared" si="65"/>
        <v>5.6870223731873677E-2</v>
      </c>
      <c r="J226" s="61">
        <f t="shared" si="65"/>
        <v>5.3198635550071795E-2</v>
      </c>
      <c r="K226" s="61">
        <f t="shared" si="65"/>
        <v>5.0923559478498123E-2</v>
      </c>
      <c r="L226" s="61">
        <f t="shared" si="65"/>
        <v>4.8463162114046526E-2</v>
      </c>
      <c r="M226" s="61">
        <f t="shared" si="65"/>
        <v>4.6526914708204088E-2</v>
      </c>
      <c r="N226" s="61">
        <f t="shared" ref="N226:O227" si="66">-N34/(N33-N29)</f>
        <v>4.4164075418677083E-2</v>
      </c>
      <c r="O226" s="61">
        <f t="shared" ref="O226" si="67">-O34/(O33-O29)</f>
        <v>4.2893441245791586E-2</v>
      </c>
      <c r="Q226" s="164"/>
      <c r="R226" s="61"/>
    </row>
    <row r="227" spans="1:18" ht="17.45" customHeight="1" x14ac:dyDescent="0.25">
      <c r="A227" s="64" t="s">
        <v>59</v>
      </c>
      <c r="B227" s="65"/>
      <c r="C227" s="61">
        <f t="shared" ref="C227:M227" si="68">+(C243*4)/(AVERAGE((C33-C29),(B33-B29)))</f>
        <v>1.9372010500524801E-2</v>
      </c>
      <c r="D227" s="61">
        <f t="shared" si="68"/>
        <v>2.9579446805251281E-2</v>
      </c>
      <c r="E227" s="61">
        <f t="shared" si="68"/>
        <v>1.8781118409733358E-2</v>
      </c>
      <c r="F227" s="61">
        <f t="shared" si="68"/>
        <v>2.7280728009815024E-2</v>
      </c>
      <c r="G227" s="61">
        <f t="shared" si="68"/>
        <v>2.6493379950898743E-2</v>
      </c>
      <c r="H227" s="61">
        <f t="shared" si="68"/>
        <v>2.8939492026960872E-2</v>
      </c>
      <c r="I227" s="61">
        <f t="shared" si="68"/>
        <v>3.0701236145051033E-2</v>
      </c>
      <c r="J227" s="61">
        <f t="shared" si="68"/>
        <v>3.5230484391599634E-2</v>
      </c>
      <c r="K227" s="61">
        <f t="shared" si="68"/>
        <v>3.5609962844455632E-2</v>
      </c>
      <c r="L227" s="61">
        <f t="shared" si="68"/>
        <v>3.2681215036127476E-2</v>
      </c>
      <c r="M227" s="61">
        <f t="shared" si="68"/>
        <v>2.5794212869745578E-2</v>
      </c>
      <c r="N227" s="61">
        <f t="shared" ref="N227:O228" si="69">+(N243*4)/(AVERAGE((N33-N29),(M33-M29)))</f>
        <v>2.5946181068893678E-2</v>
      </c>
      <c r="O227" s="61">
        <f t="shared" si="69"/>
        <v>2.0582504117498814E-2</v>
      </c>
      <c r="Q227" s="164"/>
      <c r="R227" s="61"/>
    </row>
    <row r="228" spans="1:18" ht="17.45" customHeight="1" x14ac:dyDescent="0.25">
      <c r="A228" s="64" t="s">
        <v>60</v>
      </c>
      <c r="B228" s="65"/>
      <c r="C228" s="62">
        <f t="shared" ref="C228:M228" si="70">+(C33+C34)/C60</f>
        <v>0.5418715906317092</v>
      </c>
      <c r="D228" s="62">
        <f t="shared" si="70"/>
        <v>0.54451179556503193</v>
      </c>
      <c r="E228" s="62">
        <f t="shared" si="70"/>
        <v>0.54713291284282917</v>
      </c>
      <c r="F228" s="62">
        <f t="shared" si="70"/>
        <v>0.53881737202854674</v>
      </c>
      <c r="G228" s="62">
        <f t="shared" si="70"/>
        <v>0.53618465041334573</v>
      </c>
      <c r="H228" s="62">
        <f t="shared" si="70"/>
        <v>0.5333612222610471</v>
      </c>
      <c r="I228" s="62">
        <f t="shared" si="70"/>
        <v>0.52721825722005078</v>
      </c>
      <c r="J228" s="62">
        <f t="shared" si="70"/>
        <v>0.52895787051001797</v>
      </c>
      <c r="K228" s="62">
        <f t="shared" si="70"/>
        <v>0.5274869863500401</v>
      </c>
      <c r="L228" s="62">
        <f t="shared" si="70"/>
        <v>0.52517659106042558</v>
      </c>
      <c r="M228" s="62">
        <f t="shared" si="70"/>
        <v>0.52509150312590036</v>
      </c>
      <c r="N228" s="62">
        <f t="shared" ref="N228:O229" si="71">+(N33+N34)/N60</f>
        <v>0.52796391549239019</v>
      </c>
      <c r="O228" s="62">
        <f t="shared" ref="O228" si="72">+(O33+O34)/O60</f>
        <v>0.55336320457774879</v>
      </c>
      <c r="Q228" s="164"/>
      <c r="R228" s="62"/>
    </row>
    <row r="229" spans="1:18" ht="17.45" customHeight="1" x14ac:dyDescent="0.25">
      <c r="A229" s="64" t="s">
        <v>61</v>
      </c>
      <c r="B229" s="109"/>
      <c r="C229" s="62">
        <f t="shared" ref="C229:M229" si="73">+C65/(C33+C34)</f>
        <v>1.0159081285981306</v>
      </c>
      <c r="D229" s="62">
        <f t="shared" si="73"/>
        <v>1.031205174410613</v>
      </c>
      <c r="E229" s="62">
        <f t="shared" si="73"/>
        <v>1.0257865951208087</v>
      </c>
      <c r="F229" s="62">
        <f t="shared" si="73"/>
        <v>1.0476189276903201</v>
      </c>
      <c r="G229" s="62">
        <f t="shared" si="73"/>
        <v>1.0754569819915902</v>
      </c>
      <c r="H229" s="62">
        <f t="shared" si="73"/>
        <v>1.093938212183911</v>
      </c>
      <c r="I229" s="62">
        <f t="shared" si="73"/>
        <v>1.0775688251903852</v>
      </c>
      <c r="J229" s="62">
        <f t="shared" si="73"/>
        <v>1.0754223410969475</v>
      </c>
      <c r="K229" s="62">
        <f t="shared" si="73"/>
        <v>1.1159073888278839</v>
      </c>
      <c r="L229" s="62">
        <f t="shared" si="73"/>
        <v>1.1270194393781496</v>
      </c>
      <c r="M229" s="62">
        <f t="shared" si="73"/>
        <v>1.1093117877110148</v>
      </c>
      <c r="N229" s="62">
        <f t="shared" ref="N229:O230" si="74">+N65/(N33+N34)</f>
        <v>1.1258197444789888</v>
      </c>
      <c r="O229" s="62">
        <f t="shared" ref="O229" si="75">+O65/(O33+O34)</f>
        <v>1.1606816821060997</v>
      </c>
      <c r="Q229" s="164"/>
      <c r="R229" s="62"/>
    </row>
    <row r="230" spans="1:18" ht="17.45" customHeight="1" x14ac:dyDescent="0.25">
      <c r="A230" s="64" t="s">
        <v>62</v>
      </c>
      <c r="B230" s="109"/>
      <c r="C230" s="62">
        <f t="shared" ref="C230:M230" si="76">+C11/C65</f>
        <v>0.11379923762617751</v>
      </c>
      <c r="D230" s="62">
        <f t="shared" si="76"/>
        <v>0.111342906154897</v>
      </c>
      <c r="E230" s="62">
        <f t="shared" si="76"/>
        <v>0.10901489362609471</v>
      </c>
      <c r="F230" s="62">
        <f t="shared" si="76"/>
        <v>0.11035598145268863</v>
      </c>
      <c r="G230" s="62">
        <f t="shared" si="76"/>
        <v>0.1067152257289477</v>
      </c>
      <c r="H230" s="62">
        <f t="shared" si="76"/>
        <v>0.10549698619424755</v>
      </c>
      <c r="I230" s="62">
        <f t="shared" si="76"/>
        <v>0.10546736064829021</v>
      </c>
      <c r="J230" s="62">
        <f t="shared" si="76"/>
        <v>9.1853153653398301E-2</v>
      </c>
      <c r="K230" s="62">
        <f t="shared" si="76"/>
        <v>0.10047894308496355</v>
      </c>
      <c r="L230" s="62">
        <f t="shared" si="76"/>
        <v>9.5909951777143954E-2</v>
      </c>
      <c r="M230" s="62">
        <f t="shared" si="76"/>
        <v>9.3154372092010038E-2</v>
      </c>
      <c r="N230" s="62">
        <f t="shared" ref="N230:O231" si="77">+N11/N65</f>
        <v>9.3318329071075623E-2</v>
      </c>
      <c r="O230" s="62">
        <f t="shared" ref="O230" si="78">+O11/O65</f>
        <v>0.10945561401045119</v>
      </c>
      <c r="Q230" s="164"/>
      <c r="R230" s="62"/>
    </row>
    <row r="231" spans="1:18" ht="17.45" customHeight="1" x14ac:dyDescent="0.2">
      <c r="A231" s="64" t="s">
        <v>63</v>
      </c>
    </row>
    <row r="234" spans="1:18" ht="16.5" x14ac:dyDescent="0.25">
      <c r="A234" s="64"/>
      <c r="B234" s="65"/>
      <c r="C234" s="66"/>
      <c r="D234" s="66"/>
      <c r="E234" s="66"/>
      <c r="F234" s="66"/>
      <c r="G234" s="66"/>
      <c r="H234" s="66"/>
      <c r="I234" s="66"/>
      <c r="J234" s="66"/>
      <c r="K234" s="66"/>
      <c r="L234" s="66"/>
      <c r="M234" s="66"/>
      <c r="N234" s="66"/>
      <c r="O234" s="66"/>
    </row>
    <row r="235" spans="1:18" ht="18.75" x14ac:dyDescent="0.2">
      <c r="A235" s="64"/>
      <c r="B235" s="67"/>
    </row>
    <row r="236" spans="1:18" ht="18.75" x14ac:dyDescent="0.2">
      <c r="A236" s="64"/>
      <c r="B236" s="68"/>
    </row>
    <row r="239" spans="1:18" ht="16.5" x14ac:dyDescent="0.2">
      <c r="A239" s="71" t="s">
        <v>66</v>
      </c>
      <c r="B239" s="72"/>
      <c r="C239" s="73"/>
      <c r="D239" s="73"/>
      <c r="E239" s="73"/>
      <c r="F239" s="73"/>
      <c r="G239" s="73"/>
      <c r="H239" s="73"/>
      <c r="I239" s="73"/>
      <c r="J239" s="73"/>
      <c r="K239" s="73"/>
      <c r="L239" s="73"/>
      <c r="M239" s="73"/>
      <c r="N239" s="73"/>
      <c r="O239" s="73"/>
    </row>
    <row r="240" spans="1:18" x14ac:dyDescent="0.2">
      <c r="A240" s="72"/>
      <c r="B240" s="72"/>
      <c r="C240" s="73"/>
      <c r="D240" s="73"/>
      <c r="E240" s="73"/>
      <c r="F240" s="73"/>
      <c r="G240" s="73"/>
      <c r="H240" s="73"/>
      <c r="I240" s="73"/>
      <c r="J240" s="73"/>
      <c r="K240" s="73"/>
      <c r="L240" s="73"/>
      <c r="M240" s="73"/>
      <c r="N240" s="73"/>
      <c r="O240" s="73"/>
    </row>
    <row r="241" spans="1:15" ht="16.5" x14ac:dyDescent="0.25">
      <c r="A241" s="64" t="s">
        <v>67</v>
      </c>
      <c r="B241" s="70"/>
      <c r="C241" s="74">
        <v>8159.1042393614634</v>
      </c>
      <c r="D241" s="74">
        <v>8680.0457176144409</v>
      </c>
      <c r="E241" s="74">
        <v>9260.4918525714165</v>
      </c>
      <c r="F241" s="74">
        <v>9666.6953022894504</v>
      </c>
      <c r="G241" s="74">
        <v>10334.805534378958</v>
      </c>
      <c r="H241" s="74">
        <v>10437.334801970022</v>
      </c>
      <c r="I241" s="74">
        <v>10457.737625781006</v>
      </c>
      <c r="J241" s="74">
        <v>9766.9386065764666</v>
      </c>
      <c r="K241" s="74">
        <v>9565.9005081441555</v>
      </c>
      <c r="L241" s="74">
        <v>8923.2288740883378</v>
      </c>
      <c r="M241" s="75">
        <v>8734.1465032534816</v>
      </c>
      <c r="N241" s="75">
        <v>8342.7073859105949</v>
      </c>
      <c r="O241" s="177">
        <v>8333.9200802898758</v>
      </c>
    </row>
    <row r="242" spans="1:15" ht="16.5" x14ac:dyDescent="0.25">
      <c r="A242" s="64" t="s">
        <v>68</v>
      </c>
      <c r="B242" s="70"/>
      <c r="C242" s="74">
        <v>5822.3573246992055</v>
      </c>
      <c r="D242" s="74">
        <v>6103.3632662886585</v>
      </c>
      <c r="E242" s="74">
        <v>6689.1943844697953</v>
      </c>
      <c r="F242" s="74">
        <v>7051.8574822840274</v>
      </c>
      <c r="G242" s="74">
        <v>7498.5723649160582</v>
      </c>
      <c r="H242" s="74">
        <v>7687.2513554073057</v>
      </c>
      <c r="I242" s="74">
        <v>7810.4870932608037</v>
      </c>
      <c r="J242" s="74">
        <v>7401.1679988966816</v>
      </c>
      <c r="K242" s="74">
        <v>6963.3274238266649</v>
      </c>
      <c r="L242" s="75">
        <v>6542.1246677892532</v>
      </c>
      <c r="M242" s="75">
        <v>6400.0114770475047</v>
      </c>
      <c r="N242" s="75">
        <v>6278.406289885248</v>
      </c>
      <c r="O242" s="177">
        <v>6054.6638682627663</v>
      </c>
    </row>
    <row r="243" spans="1:15" ht="16.5" x14ac:dyDescent="0.25">
      <c r="A243" s="64" t="s">
        <v>69</v>
      </c>
      <c r="B243" s="70"/>
      <c r="C243" s="74">
        <v>802.89823415066303</v>
      </c>
      <c r="D243" s="74">
        <v>1242.3330828049973</v>
      </c>
      <c r="E243" s="74">
        <v>798.58012554363415</v>
      </c>
      <c r="F243" s="74">
        <v>1170.3536499299123</v>
      </c>
      <c r="G243" s="74">
        <v>1147.0050198655792</v>
      </c>
      <c r="H243" s="74">
        <v>1274.8894366149527</v>
      </c>
      <c r="I243" s="74">
        <v>1368.5761478405414</v>
      </c>
      <c r="J243" s="74">
        <v>1591.1971039601551</v>
      </c>
      <c r="K243" s="74">
        <v>1625.7729849527409</v>
      </c>
      <c r="L243" s="74">
        <v>1496.8634934171052</v>
      </c>
      <c r="M243" s="75">
        <v>1198.9580690611535</v>
      </c>
      <c r="N243" s="75">
        <v>1229.2085822134027</v>
      </c>
      <c r="O243" s="177">
        <v>989.42012751869129</v>
      </c>
    </row>
    <row r="244" spans="1:15" ht="16.5" x14ac:dyDescent="0.25">
      <c r="A244" s="70"/>
      <c r="B244" s="70"/>
      <c r="C244" s="60"/>
      <c r="D244" s="60"/>
      <c r="E244" s="60"/>
      <c r="F244" s="60"/>
      <c r="G244" s="60"/>
      <c r="H244" s="60"/>
      <c r="I244" s="60"/>
      <c r="J244" s="60"/>
      <c r="K244" s="60"/>
      <c r="L244" s="60"/>
      <c r="M244" s="60"/>
      <c r="N244" s="60"/>
      <c r="O244" s="60"/>
    </row>
    <row r="245" spans="1:15" ht="16.5" x14ac:dyDescent="0.25">
      <c r="A245" s="93" t="s">
        <v>195</v>
      </c>
      <c r="B245" s="70"/>
      <c r="C245" s="94">
        <f t="shared" ref="C245:K245" si="79">+SUM(C246:C248)</f>
        <v>198217.13847809294</v>
      </c>
      <c r="D245" s="94">
        <f t="shared" si="79"/>
        <v>199109.94170133403</v>
      </c>
      <c r="E245" s="94">
        <f t="shared" si="79"/>
        <v>201198.67298681484</v>
      </c>
      <c r="F245" s="94">
        <f t="shared" si="79"/>
        <v>202317.18227188368</v>
      </c>
      <c r="G245" s="94">
        <f t="shared" si="79"/>
        <v>204450.69849544184</v>
      </c>
      <c r="H245" s="94">
        <f t="shared" si="79"/>
        <v>209011.54361048303</v>
      </c>
      <c r="I245" s="94">
        <f t="shared" si="79"/>
        <v>210827.77536674944</v>
      </c>
      <c r="J245" s="94">
        <f t="shared" si="79"/>
        <v>213592.12245694836</v>
      </c>
      <c r="K245" s="94">
        <f t="shared" si="79"/>
        <v>217602.8722567923</v>
      </c>
      <c r="L245" s="94">
        <f>+SUM(L246:L248)</f>
        <v>219342.84631748073</v>
      </c>
      <c r="M245" s="94">
        <f>+SUM(M246:M248)</f>
        <v>223581.6998575482</v>
      </c>
      <c r="N245" s="94">
        <f>+SUM(N246:N248)</f>
        <v>228594.3760908515</v>
      </c>
      <c r="O245" s="178">
        <v>231201.84889366396</v>
      </c>
    </row>
    <row r="246" spans="1:15" ht="16.5" x14ac:dyDescent="0.25">
      <c r="A246" s="64" t="s">
        <v>196</v>
      </c>
      <c r="B246" s="70"/>
      <c r="C246" s="75">
        <f t="shared" ref="C246:M246" si="80">+(AVERAGE(B28:C28)+AVERAGE(B30:C30)+AVERAGE(B31:C31)+AVERAGE(B32:C32))</f>
        <v>165785.21555703515</v>
      </c>
      <c r="D246" s="75">
        <f t="shared" si="80"/>
        <v>167999.50194936633</v>
      </c>
      <c r="E246" s="75">
        <f t="shared" si="80"/>
        <v>170081.48463187754</v>
      </c>
      <c r="F246" s="75">
        <f t="shared" si="80"/>
        <v>171601.5275705024</v>
      </c>
      <c r="G246" s="75">
        <f t="shared" si="80"/>
        <v>173176.09485711076</v>
      </c>
      <c r="H246" s="75">
        <f t="shared" si="80"/>
        <v>176214.48716891484</v>
      </c>
      <c r="I246" s="75">
        <f t="shared" si="80"/>
        <v>178308.93080325075</v>
      </c>
      <c r="J246" s="75">
        <f t="shared" si="80"/>
        <v>180661.39383988266</v>
      </c>
      <c r="K246" s="75">
        <f t="shared" si="80"/>
        <v>182620.0147474593</v>
      </c>
      <c r="L246" s="75">
        <f t="shared" si="80"/>
        <v>183207.8142458775</v>
      </c>
      <c r="M246" s="75">
        <f t="shared" si="80"/>
        <v>185926.67667210413</v>
      </c>
      <c r="N246" s="75">
        <f t="shared" ref="N246:O246" si="81">+(AVERAGE(M28:N28)+AVERAGE(M30:N30)+AVERAGE(M31:N31)+AVERAGE(M32:N32))</f>
        <v>189501.27249163069</v>
      </c>
      <c r="O246" s="177">
        <v>192283.72249953923</v>
      </c>
    </row>
    <row r="247" spans="1:15" ht="16.5" x14ac:dyDescent="0.25">
      <c r="A247" s="64" t="s">
        <v>197</v>
      </c>
      <c r="B247" s="70"/>
      <c r="C247" s="75">
        <f t="shared" ref="C247:M247" si="82">+AVERAGE(B19:C19)+AVERAGE(B22:C22)</f>
        <v>27558.718059215302</v>
      </c>
      <c r="D247" s="75">
        <f t="shared" si="82"/>
        <v>27844.124417596551</v>
      </c>
      <c r="E247" s="75">
        <f t="shared" si="82"/>
        <v>28953.14917076768</v>
      </c>
      <c r="F247" s="75">
        <f t="shared" si="82"/>
        <v>29747.812567849414</v>
      </c>
      <c r="G247" s="75">
        <f t="shared" si="82"/>
        <v>30961.030122944409</v>
      </c>
      <c r="H247" s="75">
        <f t="shared" si="82"/>
        <v>31966.535676491032</v>
      </c>
      <c r="I247" s="75">
        <f t="shared" si="82"/>
        <v>31625.377391769915</v>
      </c>
      <c r="J247" s="75">
        <f t="shared" si="82"/>
        <v>32423.891676700132</v>
      </c>
      <c r="K247" s="75">
        <f t="shared" si="82"/>
        <v>34387.785245374645</v>
      </c>
      <c r="L247" s="75">
        <f t="shared" si="82"/>
        <v>35092.930120483958</v>
      </c>
      <c r="M247" s="75">
        <f t="shared" si="82"/>
        <v>36328.810119601447</v>
      </c>
      <c r="N247" s="75">
        <f t="shared" ref="N247:O247" si="83">+AVERAGE(M19:N19)+AVERAGE(M22:N22)</f>
        <v>37616.046972359982</v>
      </c>
      <c r="O247" s="177">
        <v>37310.401337752177</v>
      </c>
    </row>
    <row r="248" spans="1:15" ht="16.5" x14ac:dyDescent="0.25">
      <c r="A248" s="64" t="s">
        <v>198</v>
      </c>
      <c r="B248" s="70"/>
      <c r="C248" s="75">
        <f t="shared" ref="C248:M248" si="84">+AVERAGE(B29:C29)</f>
        <v>4873.2048618424797</v>
      </c>
      <c r="D248" s="75">
        <f t="shared" si="84"/>
        <v>3266.3153343711324</v>
      </c>
      <c r="E248" s="75">
        <f t="shared" si="84"/>
        <v>2164.0391841696069</v>
      </c>
      <c r="F248" s="75">
        <f t="shared" si="84"/>
        <v>967.84213353185964</v>
      </c>
      <c r="G248" s="75">
        <f t="shared" si="84"/>
        <v>313.57351538666433</v>
      </c>
      <c r="H248" s="75">
        <f t="shared" si="84"/>
        <v>830.52076507716072</v>
      </c>
      <c r="I248" s="75">
        <f t="shared" si="84"/>
        <v>893.46717172879198</v>
      </c>
      <c r="J248" s="75">
        <f t="shared" si="84"/>
        <v>506.83694036557301</v>
      </c>
      <c r="K248" s="75">
        <f t="shared" si="84"/>
        <v>595.07226395837597</v>
      </c>
      <c r="L248" s="75">
        <f t="shared" si="84"/>
        <v>1042.1019511192476</v>
      </c>
      <c r="M248" s="75">
        <f t="shared" si="84"/>
        <v>1326.2130658425899</v>
      </c>
      <c r="N248" s="75">
        <f t="shared" ref="N248:O248" si="85">+AVERAGE(M29:N29)</f>
        <v>1477.0566268608225</v>
      </c>
      <c r="O248" s="177">
        <v>1607.7250563725456</v>
      </c>
    </row>
    <row r="249" spans="1:15" ht="16.5" x14ac:dyDescent="0.25">
      <c r="A249" s="70"/>
      <c r="B249" s="70"/>
      <c r="C249" s="60"/>
      <c r="D249" s="60"/>
      <c r="E249" s="60"/>
      <c r="F249" s="60"/>
      <c r="G249" s="60"/>
      <c r="H249" s="60"/>
      <c r="I249" s="60"/>
      <c r="J249" s="60"/>
      <c r="K249" s="60"/>
      <c r="L249" s="60"/>
      <c r="M249" s="60"/>
      <c r="N249" s="60"/>
      <c r="O249" s="60"/>
    </row>
    <row r="250" spans="1:15" ht="16.5" x14ac:dyDescent="0.25">
      <c r="B250" s="70"/>
      <c r="C250" s="60"/>
      <c r="D250" s="60"/>
      <c r="E250" s="60"/>
      <c r="F250" s="60"/>
      <c r="G250" s="60"/>
      <c r="H250" s="60"/>
      <c r="I250" s="60"/>
      <c r="J250" s="60"/>
      <c r="K250" s="60"/>
      <c r="L250" s="60"/>
      <c r="O250" s="60"/>
    </row>
    <row r="251" spans="1:15" ht="16.5" x14ac:dyDescent="0.25">
      <c r="A251" s="64" t="s">
        <v>196</v>
      </c>
      <c r="B251" s="70"/>
      <c r="C251" s="94">
        <f t="shared" ref="C251:L251" si="86">+SUM(C252:C254)</f>
        <v>208798.62958577016</v>
      </c>
      <c r="D251" s="94">
        <f t="shared" si="86"/>
        <v>210478.24295341974</v>
      </c>
      <c r="E251" s="94">
        <f t="shared" si="86"/>
        <v>212343.51102859221</v>
      </c>
      <c r="F251" s="94">
        <f t="shared" si="86"/>
        <v>214484.72236246959</v>
      </c>
      <c r="G251" s="94">
        <f t="shared" si="86"/>
        <v>218096.00090361072</v>
      </c>
      <c r="H251" s="94">
        <f t="shared" si="86"/>
        <v>223678.32028338235</v>
      </c>
      <c r="I251" s="94">
        <f t="shared" si="86"/>
        <v>228128.22523945855</v>
      </c>
      <c r="J251" s="94">
        <f t="shared" si="86"/>
        <v>232774.40352466123</v>
      </c>
      <c r="K251" s="94">
        <f t="shared" si="86"/>
        <v>237021.3831683608</v>
      </c>
      <c r="L251" s="94">
        <f t="shared" si="86"/>
        <v>240835.47179464233</v>
      </c>
      <c r="M251" s="94">
        <f>+SUM(M252:M254)</f>
        <v>248384.9303383384</v>
      </c>
      <c r="N251" s="94">
        <f>+SUM(N252:N254)</f>
        <v>255231.86007570341</v>
      </c>
      <c r="O251" s="178">
        <v>257971.89194367992</v>
      </c>
    </row>
    <row r="252" spans="1:15" ht="16.5" x14ac:dyDescent="0.25">
      <c r="A252" s="64" t="s">
        <v>197</v>
      </c>
      <c r="B252" s="70"/>
      <c r="C252" s="75">
        <f t="shared" ref="C252:L252" si="87">+C246</f>
        <v>165785.21555703515</v>
      </c>
      <c r="D252" s="75">
        <f t="shared" si="87"/>
        <v>167999.50194936633</v>
      </c>
      <c r="E252" s="75">
        <f t="shared" si="87"/>
        <v>170081.48463187754</v>
      </c>
      <c r="F252" s="75">
        <f t="shared" si="87"/>
        <v>171601.5275705024</v>
      </c>
      <c r="G252" s="75">
        <f t="shared" si="87"/>
        <v>173176.09485711076</v>
      </c>
      <c r="H252" s="75">
        <f t="shared" si="87"/>
        <v>176214.48716891484</v>
      </c>
      <c r="I252" s="75">
        <f t="shared" si="87"/>
        <v>178308.93080325075</v>
      </c>
      <c r="J252" s="75">
        <f t="shared" si="87"/>
        <v>180661.39383988266</v>
      </c>
      <c r="K252" s="75">
        <f t="shared" si="87"/>
        <v>182620.0147474593</v>
      </c>
      <c r="L252" s="75">
        <f t="shared" si="87"/>
        <v>183207.8142458775</v>
      </c>
      <c r="M252" s="75">
        <f>+M246</f>
        <v>185926.67667210413</v>
      </c>
      <c r="N252" s="75">
        <f>+N246</f>
        <v>189501.27249163069</v>
      </c>
      <c r="O252" s="177">
        <v>192283.72249953923</v>
      </c>
    </row>
    <row r="253" spans="1:15" ht="16.5" x14ac:dyDescent="0.25">
      <c r="A253" s="64" t="s">
        <v>198</v>
      </c>
      <c r="B253" s="70"/>
      <c r="C253" s="75">
        <f t="shared" ref="C253:M253" si="88">+(AVERAGE(B19:C19)+AVERAGE(B22:C22))+AVERAGE(B14+B18,C14+C18)+AVERAGE(B15:C15)</f>
        <v>38140.209166892535</v>
      </c>
      <c r="D253" s="75">
        <f t="shared" si="88"/>
        <v>39212.425669682278</v>
      </c>
      <c r="E253" s="75">
        <f t="shared" si="88"/>
        <v>40097.987212545071</v>
      </c>
      <c r="F253" s="75">
        <f t="shared" si="88"/>
        <v>41915.352658435317</v>
      </c>
      <c r="G253" s="75">
        <f t="shared" si="88"/>
        <v>44606.332531113279</v>
      </c>
      <c r="H253" s="75">
        <f t="shared" si="88"/>
        <v>46633.312349390348</v>
      </c>
      <c r="I253" s="75">
        <f t="shared" si="88"/>
        <v>48925.82726447902</v>
      </c>
      <c r="J253" s="75">
        <f t="shared" si="88"/>
        <v>51606.172744412994</v>
      </c>
      <c r="K253" s="75">
        <f t="shared" si="88"/>
        <v>53806.296156943135</v>
      </c>
      <c r="L253" s="75">
        <f t="shared" si="88"/>
        <v>56585.555597645594</v>
      </c>
      <c r="M253" s="75">
        <f t="shared" si="88"/>
        <v>61132.040600391658</v>
      </c>
      <c r="N253" s="75">
        <f t="shared" ref="N253:O253" si="89">+(AVERAGE(M19:N19)+AVERAGE(M22:N22))+AVERAGE(M14+M18,N14+N18)+AVERAGE(M15:N15)</f>
        <v>64253.5309572119</v>
      </c>
      <c r="O253" s="177">
        <v>64080.444387768133</v>
      </c>
    </row>
    <row r="254" spans="1:15" ht="16.5" x14ac:dyDescent="0.25">
      <c r="A254" s="70"/>
      <c r="B254" s="70"/>
      <c r="C254" s="75">
        <f t="shared" ref="C254:L254" si="90">+C248</f>
        <v>4873.2048618424797</v>
      </c>
      <c r="D254" s="75">
        <f t="shared" si="90"/>
        <v>3266.3153343711324</v>
      </c>
      <c r="E254" s="75">
        <f t="shared" si="90"/>
        <v>2164.0391841696069</v>
      </c>
      <c r="F254" s="75">
        <f t="shared" si="90"/>
        <v>967.84213353185964</v>
      </c>
      <c r="G254" s="75">
        <f t="shared" si="90"/>
        <v>313.57351538666433</v>
      </c>
      <c r="H254" s="75">
        <f t="shared" si="90"/>
        <v>830.52076507716072</v>
      </c>
      <c r="I254" s="75">
        <f t="shared" si="90"/>
        <v>893.46717172879198</v>
      </c>
      <c r="J254" s="75">
        <f t="shared" si="90"/>
        <v>506.83694036557301</v>
      </c>
      <c r="K254" s="75">
        <f t="shared" si="90"/>
        <v>595.07226395837597</v>
      </c>
      <c r="L254" s="75">
        <f t="shared" si="90"/>
        <v>1042.1019511192476</v>
      </c>
      <c r="M254" s="75">
        <f>+M248</f>
        <v>1326.2130658425899</v>
      </c>
      <c r="N254" s="75">
        <f>+N248</f>
        <v>1477.0566268608225</v>
      </c>
      <c r="O254" s="177">
        <v>1607.7250563725456</v>
      </c>
    </row>
    <row r="255" spans="1:15" ht="16.5" x14ac:dyDescent="0.25">
      <c r="A255" s="77"/>
      <c r="B255" s="70"/>
      <c r="C255" s="60"/>
      <c r="D255" s="60"/>
      <c r="E255" s="60"/>
      <c r="F255" s="60"/>
      <c r="G255" s="60"/>
      <c r="H255" s="60"/>
      <c r="I255" s="60"/>
      <c r="J255" s="60"/>
      <c r="K255" s="60"/>
      <c r="L255" s="60"/>
      <c r="M255" s="110"/>
      <c r="N255" s="110"/>
      <c r="O255" s="60"/>
    </row>
    <row r="256" spans="1:15" ht="16.5" x14ac:dyDescent="0.25">
      <c r="A256" s="70"/>
      <c r="B256" s="70"/>
      <c r="C256" s="60"/>
      <c r="D256" s="60"/>
      <c r="E256" s="60"/>
      <c r="F256" s="60"/>
      <c r="G256" s="60"/>
      <c r="H256" s="60"/>
      <c r="I256" s="60"/>
      <c r="J256" s="60"/>
      <c r="K256" s="60"/>
      <c r="L256" s="60"/>
      <c r="M256" s="76"/>
      <c r="N256" s="76"/>
      <c r="O256" s="60"/>
    </row>
    <row r="257" spans="1:15" ht="16.5" x14ac:dyDescent="0.25">
      <c r="A257" s="93" t="s">
        <v>199</v>
      </c>
      <c r="B257" s="70"/>
      <c r="C257" s="95">
        <f t="shared" ref="C257:K257" si="91">+C258+C264+C263</f>
        <v>195611664.47251841</v>
      </c>
      <c r="D257" s="95">
        <f t="shared" si="91"/>
        <v>197977956.04773086</v>
      </c>
      <c r="E257" s="95">
        <f t="shared" si="91"/>
        <v>201404895.14485329</v>
      </c>
      <c r="F257" s="95">
        <f t="shared" si="91"/>
        <v>202422272.76703274</v>
      </c>
      <c r="G257" s="95">
        <f t="shared" si="91"/>
        <v>207995760.32164422</v>
      </c>
      <c r="H257" s="95">
        <f t="shared" si="91"/>
        <v>211903054.77690858</v>
      </c>
      <c r="I257" s="95">
        <f t="shared" si="91"/>
        <v>215954373.75744763</v>
      </c>
      <c r="J257" s="95">
        <f t="shared" si="91"/>
        <v>222166088.11817947</v>
      </c>
      <c r="K257" s="95">
        <f t="shared" si="91"/>
        <v>224336213.3826704</v>
      </c>
      <c r="L257" s="95">
        <f>+L258+L264+L263</f>
        <v>228563845.57686704</v>
      </c>
      <c r="M257" s="95">
        <f>+M258+M264+M263</f>
        <v>237940393.15971595</v>
      </c>
      <c r="N257" s="95">
        <f>+N258+N264+N263</f>
        <v>241339100.95275998</v>
      </c>
      <c r="O257" s="179">
        <v>242655565.74857935</v>
      </c>
    </row>
    <row r="258" spans="1:15" ht="16.5" x14ac:dyDescent="0.25">
      <c r="A258" s="64" t="s">
        <v>135</v>
      </c>
      <c r="B258" s="70"/>
      <c r="C258" s="95">
        <f t="shared" ref="C258:O258" si="92">+SUM(C259:C262)</f>
        <v>165867387.84334642</v>
      </c>
      <c r="D258" s="95">
        <f t="shared" si="92"/>
        <v>167872783.7358613</v>
      </c>
      <c r="E258" s="95">
        <f t="shared" si="92"/>
        <v>170635516.71174282</v>
      </c>
      <c r="F258" s="95">
        <f t="shared" si="92"/>
        <v>170536726.09151322</v>
      </c>
      <c r="G258" s="95">
        <f t="shared" si="92"/>
        <v>173303758.29256186</v>
      </c>
      <c r="H258" s="95">
        <f t="shared" si="92"/>
        <v>176450366.70281553</v>
      </c>
      <c r="I258" s="95">
        <f t="shared" si="92"/>
        <v>177390772.94148707</v>
      </c>
      <c r="J258" s="95">
        <f t="shared" si="92"/>
        <v>180984811.44958702</v>
      </c>
      <c r="K258" s="95">
        <f t="shared" si="92"/>
        <v>181343434.4954955</v>
      </c>
      <c r="L258" s="95">
        <f t="shared" si="92"/>
        <v>182449612.34245601</v>
      </c>
      <c r="M258" s="95">
        <f t="shared" si="92"/>
        <v>187036789.15907604</v>
      </c>
      <c r="N258" s="95">
        <f t="shared" si="92"/>
        <v>190107030.35038626</v>
      </c>
      <c r="O258" s="179">
        <v>192878790.0714722</v>
      </c>
    </row>
    <row r="259" spans="1:15" ht="16.5" x14ac:dyDescent="0.25">
      <c r="A259" s="64" t="s">
        <v>200</v>
      </c>
      <c r="B259" s="70"/>
      <c r="C259" s="96">
        <v>95986262.394535273</v>
      </c>
      <c r="D259" s="96">
        <v>97754179.28218025</v>
      </c>
      <c r="E259" s="96">
        <v>99396221.578616634</v>
      </c>
      <c r="F259" s="96">
        <v>99227053.82441172</v>
      </c>
      <c r="G259" s="96">
        <v>101698283.44433592</v>
      </c>
      <c r="H259" s="96">
        <v>104181634.54545146</v>
      </c>
      <c r="I259" s="96">
        <v>104052947.94102217</v>
      </c>
      <c r="J259" s="96">
        <v>105855596.51676342</v>
      </c>
      <c r="K259" s="96">
        <v>104536098.40220302</v>
      </c>
      <c r="L259" s="96">
        <v>104494925.29773925</v>
      </c>
      <c r="M259" s="96">
        <v>107180399.95435448</v>
      </c>
      <c r="N259" s="96">
        <v>108718088.22247042</v>
      </c>
      <c r="O259" s="180">
        <v>110422214.86942403</v>
      </c>
    </row>
    <row r="260" spans="1:15" ht="16.5" x14ac:dyDescent="0.25">
      <c r="A260" s="64" t="s">
        <v>201</v>
      </c>
      <c r="B260" s="70"/>
      <c r="C260" s="96">
        <v>55467997.211116336</v>
      </c>
      <c r="D260" s="96">
        <v>55593920.477709129</v>
      </c>
      <c r="E260" s="96">
        <v>56217508.706108332</v>
      </c>
      <c r="F260" s="96">
        <v>55691574.908242457</v>
      </c>
      <c r="G260" s="96">
        <v>55607772.158990726</v>
      </c>
      <c r="H260" s="96">
        <v>55693915.969344579</v>
      </c>
      <c r="I260" s="96">
        <v>56127543.420869902</v>
      </c>
      <c r="J260" s="96">
        <v>56656656.941642657</v>
      </c>
      <c r="K260" s="96">
        <v>57236722.013397507</v>
      </c>
      <c r="L260" s="96">
        <v>57621022.832647726</v>
      </c>
      <c r="M260" s="96">
        <v>58598783.421255536</v>
      </c>
      <c r="N260" s="96">
        <v>59293229.888531871</v>
      </c>
      <c r="O260" s="180">
        <v>59590024.397244155</v>
      </c>
    </row>
    <row r="261" spans="1:15" ht="16.5" x14ac:dyDescent="0.25">
      <c r="A261" s="64" t="s">
        <v>202</v>
      </c>
      <c r="B261" s="70"/>
      <c r="C261" s="96">
        <v>14145508.822231811</v>
      </c>
      <c r="D261" s="96">
        <v>14256198.892347945</v>
      </c>
      <c r="E261" s="96">
        <v>14749471.53753588</v>
      </c>
      <c r="F261" s="96">
        <v>15340568.515076049</v>
      </c>
      <c r="G261" s="96">
        <v>15712852.159881199</v>
      </c>
      <c r="H261" s="96">
        <v>16279197.126799485</v>
      </c>
      <c r="I261" s="96">
        <v>17205321.520131998</v>
      </c>
      <c r="J261" s="96">
        <v>18468182.764800936</v>
      </c>
      <c r="K261" s="96">
        <v>19566435.05453898</v>
      </c>
      <c r="L261" s="96">
        <v>20332130.406366006</v>
      </c>
      <c r="M261" s="96">
        <v>21256005.785582013</v>
      </c>
      <c r="N261" s="96">
        <v>22094192.247453973</v>
      </c>
      <c r="O261" s="180">
        <v>22865814.486753993</v>
      </c>
    </row>
    <row r="262" spans="1:15" ht="16.5" x14ac:dyDescent="0.25">
      <c r="A262" s="64" t="s">
        <v>203</v>
      </c>
      <c r="B262" s="70"/>
      <c r="C262" s="96">
        <v>267619.41546300001</v>
      </c>
      <c r="D262" s="96">
        <v>268485.08362399996</v>
      </c>
      <c r="E262" s="96">
        <v>272314.88948199997</v>
      </c>
      <c r="F262" s="96">
        <v>277528.84378299996</v>
      </c>
      <c r="G262" s="96">
        <v>284850.529354</v>
      </c>
      <c r="H262" s="96">
        <v>295619.06121999997</v>
      </c>
      <c r="I262" s="96">
        <v>4960.0594629999996</v>
      </c>
      <c r="J262" s="96">
        <v>4375.2263800000001</v>
      </c>
      <c r="K262" s="96">
        <v>4179.0253560000001</v>
      </c>
      <c r="L262" s="96">
        <v>1533.805703</v>
      </c>
      <c r="M262" s="96">
        <v>1599.9978839999999</v>
      </c>
      <c r="N262" s="96">
        <v>1519.9919299999999</v>
      </c>
      <c r="O262" s="180">
        <v>736.31804999999997</v>
      </c>
    </row>
    <row r="263" spans="1:15" ht="16.5" x14ac:dyDescent="0.25">
      <c r="A263" s="64" t="s">
        <v>22</v>
      </c>
      <c r="B263" s="70"/>
      <c r="C263" s="96">
        <v>2872764.3288750569</v>
      </c>
      <c r="D263" s="96">
        <v>1958516.4329052079</v>
      </c>
      <c r="E263" s="96">
        <v>982822.4884670059</v>
      </c>
      <c r="F263" s="96">
        <v>176197.39469771349</v>
      </c>
      <c r="G263" s="96">
        <v>213538.25840161499</v>
      </c>
      <c r="H263" s="96">
        <v>325229.58756570605</v>
      </c>
      <c r="I263" s="96">
        <v>394247.46978787793</v>
      </c>
      <c r="J263" s="96">
        <v>581231.35974726791</v>
      </c>
      <c r="K263" s="96">
        <v>602863.055904484</v>
      </c>
      <c r="L263" s="96">
        <v>1475333.0464010108</v>
      </c>
      <c r="M263" s="96">
        <v>1127265.9436751688</v>
      </c>
      <c r="N263" s="96">
        <v>1771400.3883844761</v>
      </c>
      <c r="O263" s="180">
        <v>1437484.8102006149</v>
      </c>
    </row>
    <row r="264" spans="1:15" ht="16.5" x14ac:dyDescent="0.25">
      <c r="A264" s="64" t="s">
        <v>197</v>
      </c>
      <c r="B264" s="70"/>
      <c r="C264" s="97">
        <f t="shared" ref="C264:L264" si="93">+C265+C266</f>
        <v>26871512.300296944</v>
      </c>
      <c r="D264" s="97">
        <f t="shared" si="93"/>
        <v>28146655.878964372</v>
      </c>
      <c r="E264" s="97">
        <f t="shared" si="93"/>
        <v>29786555.944643456</v>
      </c>
      <c r="F264" s="97">
        <f t="shared" si="93"/>
        <v>31709349.280821789</v>
      </c>
      <c r="G264" s="97">
        <f t="shared" si="93"/>
        <v>34478463.77068077</v>
      </c>
      <c r="H264" s="97">
        <f t="shared" si="93"/>
        <v>35127458.486527309</v>
      </c>
      <c r="I264" s="97">
        <f t="shared" si="93"/>
        <v>38169353.346172683</v>
      </c>
      <c r="J264" s="97">
        <f t="shared" si="93"/>
        <v>40600045.308845177</v>
      </c>
      <c r="K264" s="97">
        <f t="shared" si="93"/>
        <v>42389915.831270427</v>
      </c>
      <c r="L264" s="97">
        <f t="shared" si="93"/>
        <v>44638900.188010007</v>
      </c>
      <c r="M264" s="97">
        <f>+M265+M266</f>
        <v>49776338.05696474</v>
      </c>
      <c r="N264" s="97">
        <f>+N265+N266</f>
        <v>49460670.213989273</v>
      </c>
      <c r="O264" s="97">
        <v>48339290.866906546</v>
      </c>
    </row>
    <row r="265" spans="1:15" ht="16.5" x14ac:dyDescent="0.25">
      <c r="A265" s="64" t="s">
        <v>204</v>
      </c>
      <c r="B265" s="70"/>
      <c r="C265" s="98">
        <v>4914974.5257143034</v>
      </c>
      <c r="D265" s="98">
        <v>5087065.5863791471</v>
      </c>
      <c r="E265" s="98">
        <v>5790749.138349642</v>
      </c>
      <c r="F265" s="98">
        <v>6950634.9914771682</v>
      </c>
      <c r="G265" s="98">
        <v>7849620.1162735755</v>
      </c>
      <c r="H265" s="98">
        <v>9028611.1641070601</v>
      </c>
      <c r="I265" s="98">
        <v>12583216.673465149</v>
      </c>
      <c r="J265" s="98">
        <v>12472570.543813581</v>
      </c>
      <c r="K265" s="98">
        <v>12553606.911842402</v>
      </c>
      <c r="L265" s="98">
        <v>14858597.412374876</v>
      </c>
      <c r="M265" s="98">
        <v>18076843.15125354</v>
      </c>
      <c r="N265" s="98">
        <v>17925729.958522286</v>
      </c>
      <c r="O265" s="98">
        <v>17643237.869386625</v>
      </c>
    </row>
    <row r="266" spans="1:15" ht="16.5" x14ac:dyDescent="0.25">
      <c r="A266" s="64" t="s">
        <v>80</v>
      </c>
      <c r="B266" s="70"/>
      <c r="C266" s="98">
        <v>21956537.774582639</v>
      </c>
      <c r="D266" s="98">
        <v>23059590.292585224</v>
      </c>
      <c r="E266" s="98">
        <v>23995806.806293815</v>
      </c>
      <c r="F266" s="98">
        <v>24758714.28934462</v>
      </c>
      <c r="G266" s="98">
        <v>26628843.654407196</v>
      </c>
      <c r="H266" s="98">
        <v>26098847.322420251</v>
      </c>
      <c r="I266" s="98">
        <v>25586136.672707535</v>
      </c>
      <c r="J266" s="98">
        <v>28127474.765031599</v>
      </c>
      <c r="K266" s="98">
        <v>29836308.919428028</v>
      </c>
      <c r="L266" s="98">
        <v>29780302.775635131</v>
      </c>
      <c r="M266" s="98">
        <v>31699494.905711204</v>
      </c>
      <c r="N266" s="98">
        <v>31534940.255466986</v>
      </c>
      <c r="O266" s="98">
        <v>30696052.997519922</v>
      </c>
    </row>
    <row r="267" spans="1:15" ht="16.5" x14ac:dyDescent="0.25">
      <c r="A267" s="64" t="s">
        <v>198</v>
      </c>
      <c r="B267" s="70"/>
      <c r="C267" s="60"/>
      <c r="D267" s="60"/>
      <c r="E267" s="60"/>
      <c r="F267" s="60"/>
      <c r="G267" s="60"/>
      <c r="H267" s="60"/>
      <c r="I267" s="60"/>
      <c r="J267" s="60"/>
      <c r="K267" s="60"/>
      <c r="L267" s="60"/>
      <c r="M267" s="60"/>
      <c r="N267" s="60"/>
      <c r="O267" s="60"/>
    </row>
    <row r="268" spans="1:15" ht="16.5" x14ac:dyDescent="0.25">
      <c r="A268" s="70"/>
      <c r="B268" s="70"/>
      <c r="C268" s="60"/>
      <c r="D268" s="60"/>
      <c r="E268" s="60"/>
      <c r="F268" s="60"/>
      <c r="G268" s="60"/>
      <c r="H268" s="60"/>
      <c r="I268" s="60"/>
      <c r="J268" s="60"/>
      <c r="K268" s="60"/>
      <c r="L268" s="60"/>
      <c r="M268" s="98"/>
      <c r="N268" s="98"/>
      <c r="O268" s="60"/>
    </row>
    <row r="269" spans="1:15" ht="16.5" x14ac:dyDescent="0.25">
      <c r="A269" s="93" t="s">
        <v>205</v>
      </c>
      <c r="B269" s="70"/>
      <c r="C269" s="97">
        <f t="shared" ref="C269:L269" si="94">+C270+C275+C276</f>
        <v>6605107.0090985056</v>
      </c>
      <c r="D269" s="97">
        <f t="shared" si="94"/>
        <v>6705448.4070095746</v>
      </c>
      <c r="E269" s="97">
        <f t="shared" si="94"/>
        <v>6762675.0955869649</v>
      </c>
      <c r="F269" s="97">
        <f t="shared" si="94"/>
        <v>7131246.4809419075</v>
      </c>
      <c r="G269" s="97">
        <f t="shared" si="94"/>
        <v>6842408.1935805921</v>
      </c>
      <c r="H269" s="97">
        <f t="shared" si="94"/>
        <v>6707994.0104182828</v>
      </c>
      <c r="I269" s="97">
        <f t="shared" si="94"/>
        <v>6796984.944505319</v>
      </c>
      <c r="J269" s="97">
        <f t="shared" si="94"/>
        <v>6020849.0713962708</v>
      </c>
      <c r="K269" s="97">
        <f t="shared" si="94"/>
        <v>6242368.1090687271</v>
      </c>
      <c r="L269" s="97">
        <f t="shared" si="94"/>
        <v>6529555.8468359066</v>
      </c>
      <c r="M269" s="97">
        <f>+M270+M275+M276</f>
        <v>6869803.4024448637</v>
      </c>
      <c r="N269" s="97">
        <f>+N270+N275+N276</f>
        <v>6088380.716908793</v>
      </c>
      <c r="O269" s="97">
        <v>6660755.4650850939</v>
      </c>
    </row>
    <row r="270" spans="1:15" ht="16.5" x14ac:dyDescent="0.25">
      <c r="A270" s="93" t="s">
        <v>135</v>
      </c>
      <c r="B270" s="70"/>
      <c r="C270" s="95">
        <f t="shared" ref="C270:K270" si="95">+SUM(C271:C274)</f>
        <v>5596499.9634686569</v>
      </c>
      <c r="D270" s="95">
        <f t="shared" si="95"/>
        <v>5924490.6823124755</v>
      </c>
      <c r="E270" s="95">
        <f t="shared" si="95"/>
        <v>6167937.1034576166</v>
      </c>
      <c r="F270" s="95">
        <f t="shared" si="95"/>
        <v>6235814.4474445656</v>
      </c>
      <c r="G270" s="95">
        <f t="shared" si="95"/>
        <v>6079336.9318691464</v>
      </c>
      <c r="H270" s="95">
        <f t="shared" si="95"/>
        <v>5877862.8156315982</v>
      </c>
      <c r="I270" s="95">
        <f t="shared" si="95"/>
        <v>5719115.7772598965</v>
      </c>
      <c r="J270" s="95">
        <f t="shared" si="95"/>
        <v>5511771.185804585</v>
      </c>
      <c r="K270" s="95">
        <f t="shared" si="95"/>
        <v>5403047.1496068295</v>
      </c>
      <c r="L270" s="95">
        <f>+SUM(L271:L274)</f>
        <v>5445392.1390913893</v>
      </c>
      <c r="M270" s="95">
        <f>+SUM(M271:M274)</f>
        <v>5486307.0088463305</v>
      </c>
      <c r="N270" s="95">
        <f>+SUM(N271:N274)</f>
        <v>5634289.9901678227</v>
      </c>
      <c r="O270" s="179">
        <v>5664482.5630899286</v>
      </c>
    </row>
    <row r="271" spans="1:15" ht="16.5" x14ac:dyDescent="0.25">
      <c r="A271" s="64" t="s">
        <v>200</v>
      </c>
      <c r="B271" s="70"/>
      <c r="C271" s="96">
        <v>3199410.0499166949</v>
      </c>
      <c r="D271" s="96">
        <v>3427785.7909545559</v>
      </c>
      <c r="E271" s="96">
        <v>3552279.7999633993</v>
      </c>
      <c r="F271" s="96">
        <v>3586901.3407942913</v>
      </c>
      <c r="G271" s="96">
        <v>3444613.2440140722</v>
      </c>
      <c r="H271" s="96">
        <v>3299928.4999613347</v>
      </c>
      <c r="I271" s="96">
        <v>3133884.6827694201</v>
      </c>
      <c r="J271" s="96">
        <v>2944085.912486041</v>
      </c>
      <c r="K271" s="96">
        <v>2824880.0501491623</v>
      </c>
      <c r="L271" s="96">
        <v>2813368.2166052321</v>
      </c>
      <c r="M271" s="96">
        <v>2813715.9183288813</v>
      </c>
      <c r="N271" s="96">
        <v>2897878.3649957608</v>
      </c>
      <c r="O271" s="180">
        <v>2934569.272460246</v>
      </c>
    </row>
    <row r="272" spans="1:15" ht="16.5" x14ac:dyDescent="0.25">
      <c r="A272" s="64" t="s">
        <v>201</v>
      </c>
      <c r="B272" s="70"/>
      <c r="C272" s="96">
        <v>2028265.4294718993</v>
      </c>
      <c r="D272" s="96">
        <v>2120913.7205622396</v>
      </c>
      <c r="E272" s="96">
        <v>2227829.0577862333</v>
      </c>
      <c r="F272" s="96">
        <v>2234458.0086867418</v>
      </c>
      <c r="G272" s="96">
        <v>2194948.8199880747</v>
      </c>
      <c r="H272" s="96">
        <v>2132212.6941442634</v>
      </c>
      <c r="I272" s="96">
        <v>2134332.0295314761</v>
      </c>
      <c r="J272" s="96">
        <v>2105167.9051245442</v>
      </c>
      <c r="K272" s="96">
        <v>2077139.1348306679</v>
      </c>
      <c r="L272" s="96">
        <v>2119288.6078811577</v>
      </c>
      <c r="M272" s="96">
        <v>2141444.6751794484</v>
      </c>
      <c r="N272" s="96">
        <v>2183470.0881401375</v>
      </c>
      <c r="O272" s="180">
        <v>2165792.6229066825</v>
      </c>
    </row>
    <row r="273" spans="1:15" ht="16.5" x14ac:dyDescent="0.25">
      <c r="A273" s="64" t="s">
        <v>202</v>
      </c>
      <c r="B273" s="70"/>
      <c r="C273" s="96">
        <v>351520.69391506264</v>
      </c>
      <c r="D273" s="96">
        <v>358267.09381167992</v>
      </c>
      <c r="E273" s="96">
        <v>369709.39630998415</v>
      </c>
      <c r="F273" s="96">
        <v>396049.55773053196</v>
      </c>
      <c r="G273" s="96">
        <v>420337.23358399997</v>
      </c>
      <c r="H273" s="96">
        <v>427448.015021</v>
      </c>
      <c r="I273" s="96">
        <v>439946.36200100038</v>
      </c>
      <c r="J273" s="96">
        <v>462471.69954700029</v>
      </c>
      <c r="K273" s="96">
        <v>500909.17652599997</v>
      </c>
      <c r="L273" s="96">
        <v>512654.43701399997</v>
      </c>
      <c r="M273" s="96">
        <v>531115.8689530011</v>
      </c>
      <c r="N273" s="96">
        <v>552927.6739499243</v>
      </c>
      <c r="O273" s="180">
        <v>564099.98630699993</v>
      </c>
    </row>
    <row r="274" spans="1:15" ht="16.5" x14ac:dyDescent="0.25">
      <c r="A274" s="64" t="s">
        <v>203</v>
      </c>
      <c r="B274" s="70"/>
      <c r="C274" s="96">
        <v>17303.790164999999</v>
      </c>
      <c r="D274" s="96">
        <v>17524.076983999999</v>
      </c>
      <c r="E274" s="96">
        <v>18118.849397999998</v>
      </c>
      <c r="F274" s="96">
        <v>18405.540233</v>
      </c>
      <c r="G274" s="96">
        <v>19437.634282999999</v>
      </c>
      <c r="H274" s="96">
        <v>18273.606505</v>
      </c>
      <c r="I274" s="96">
        <v>10952.702958</v>
      </c>
      <c r="J274" s="96">
        <v>45.668647</v>
      </c>
      <c r="K274" s="96">
        <v>118.788101</v>
      </c>
      <c r="L274" s="96">
        <v>80.877590999999995</v>
      </c>
      <c r="M274" s="96">
        <v>30.546384999999997</v>
      </c>
      <c r="N274" s="96">
        <v>13.863081999999991</v>
      </c>
      <c r="O274" s="180">
        <v>20.681415999999999</v>
      </c>
    </row>
    <row r="275" spans="1:15" ht="16.5" x14ac:dyDescent="0.25">
      <c r="A275" s="64" t="s">
        <v>22</v>
      </c>
      <c r="B275" s="70"/>
      <c r="C275" s="96">
        <v>276307.85810468346</v>
      </c>
      <c r="D275" s="96">
        <v>175914.67801612068</v>
      </c>
      <c r="E275" s="96">
        <v>150630.84345951851</v>
      </c>
      <c r="F275" s="96">
        <v>152627.47058898839</v>
      </c>
      <c r="G275" s="96">
        <v>123727.8278299833</v>
      </c>
      <c r="H275" s="96">
        <v>161023.7008877905</v>
      </c>
      <c r="I275" s="96">
        <v>159672.41592364109</v>
      </c>
      <c r="J275" s="96">
        <v>134542.85198022958</v>
      </c>
      <c r="K275" s="96">
        <v>112325.75673655601</v>
      </c>
      <c r="L275" s="96">
        <v>134738.7730840412</v>
      </c>
      <c r="M275" s="96">
        <v>114391.3668934709</v>
      </c>
      <c r="N275" s="96">
        <v>113509.27526702272</v>
      </c>
      <c r="O275" s="180">
        <v>129509.6386723774</v>
      </c>
    </row>
    <row r="276" spans="1:15" ht="16.5" x14ac:dyDescent="0.25">
      <c r="A276" s="64" t="s">
        <v>136</v>
      </c>
      <c r="B276" s="70"/>
      <c r="C276" s="98">
        <v>732299.18752516573</v>
      </c>
      <c r="D276" s="98">
        <v>605043.04668097873</v>
      </c>
      <c r="E276" s="98">
        <v>444107.14866982924</v>
      </c>
      <c r="F276" s="98">
        <v>742804.56290835352</v>
      </c>
      <c r="G276" s="98">
        <v>639343.43388146255</v>
      </c>
      <c r="H276" s="98">
        <v>669107.49389889382</v>
      </c>
      <c r="I276" s="98">
        <v>918196.75132178189</v>
      </c>
      <c r="J276" s="98">
        <v>374535.03361145558</v>
      </c>
      <c r="K276" s="98">
        <v>726995.20272534178</v>
      </c>
      <c r="L276" s="98">
        <v>949424.9346604764</v>
      </c>
      <c r="M276" s="98">
        <v>1269105.0267050616</v>
      </c>
      <c r="N276" s="98">
        <v>340581.45147394767</v>
      </c>
      <c r="O276" s="98">
        <v>866763.26332278794</v>
      </c>
    </row>
    <row r="277" spans="1:15" ht="16.5" x14ac:dyDescent="0.25">
      <c r="A277" s="70"/>
      <c r="B277" s="70"/>
      <c r="C277" s="60"/>
      <c r="D277" s="60"/>
      <c r="E277" s="60"/>
      <c r="F277" s="60"/>
      <c r="G277" s="60"/>
      <c r="H277" s="60"/>
      <c r="I277" s="60"/>
      <c r="J277" s="60"/>
      <c r="K277" s="60"/>
      <c r="L277" s="60"/>
      <c r="M277" s="60"/>
      <c r="N277" s="60"/>
      <c r="O277" s="60"/>
    </row>
    <row r="278" spans="1:15" ht="16.5" x14ac:dyDescent="0.25">
      <c r="A278" s="64" t="s">
        <v>206</v>
      </c>
      <c r="B278" s="70"/>
      <c r="C278" s="98">
        <v>-4385875.9763623569</v>
      </c>
      <c r="D278" s="98">
        <v>-4503090.3098798748</v>
      </c>
      <c r="E278" s="98">
        <v>-4718671.2301271828</v>
      </c>
      <c r="F278" s="98">
        <v>-4776587.249973679</v>
      </c>
      <c r="G278" s="98">
        <v>-4569242.2214742349</v>
      </c>
      <c r="H278" s="98">
        <v>-4361429.5303252954</v>
      </c>
      <c r="I278" s="98">
        <v>-4206503.3917513378</v>
      </c>
      <c r="J278" s="98">
        <v>-3915334.8129281295</v>
      </c>
      <c r="K278" s="98">
        <v>-3772335.4298857446</v>
      </c>
      <c r="L278" s="98">
        <v>-3812926.6195604256</v>
      </c>
      <c r="M278" s="98">
        <v>-3977312.7643198855</v>
      </c>
      <c r="N278" s="98">
        <v>-3845718.1751788412</v>
      </c>
      <c r="O278" s="98">
        <v>-4147061.2971053245</v>
      </c>
    </row>
    <row r="279" spans="1:15" ht="16.5" x14ac:dyDescent="0.25">
      <c r="O279" s="98"/>
    </row>
    <row r="280" spans="1:15" ht="16.5" x14ac:dyDescent="0.25">
      <c r="A280" s="77"/>
      <c r="B280" s="70"/>
      <c r="C280" s="79"/>
      <c r="D280" s="79"/>
      <c r="E280" s="79"/>
      <c r="F280" s="79"/>
      <c r="G280" s="79"/>
      <c r="H280" s="79"/>
      <c r="I280" s="79"/>
      <c r="J280" s="79"/>
      <c r="K280" s="79"/>
      <c r="L280" s="79"/>
      <c r="M280" s="79"/>
      <c r="N280" s="79"/>
      <c r="O280" s="79"/>
    </row>
    <row r="281" spans="1:15" ht="16.5" x14ac:dyDescent="0.25">
      <c r="A281" s="70"/>
      <c r="B281" s="70"/>
      <c r="C281" s="76"/>
      <c r="D281" s="76"/>
      <c r="E281" s="76"/>
      <c r="F281" s="76"/>
      <c r="G281" s="76"/>
      <c r="H281" s="76"/>
      <c r="I281" s="76"/>
      <c r="J281" s="76"/>
      <c r="K281" s="76"/>
      <c r="L281" s="76"/>
      <c r="M281" s="76"/>
      <c r="N281" s="76"/>
      <c r="O281" s="76"/>
    </row>
    <row r="282" spans="1:15" ht="16.5" x14ac:dyDescent="0.25">
      <c r="A282" s="70"/>
      <c r="B282" s="70"/>
      <c r="C282" s="76"/>
      <c r="D282" s="76"/>
      <c r="E282" s="76"/>
      <c r="F282" s="76"/>
      <c r="G282" s="76"/>
      <c r="H282" s="76"/>
      <c r="I282" s="76"/>
      <c r="J282" s="76"/>
      <c r="K282" s="76"/>
      <c r="L282" s="76"/>
      <c r="M282" s="76"/>
      <c r="N282" s="76"/>
      <c r="O282" s="76"/>
    </row>
    <row r="283" spans="1:15" ht="16.5" x14ac:dyDescent="0.25">
      <c r="A283" s="70"/>
      <c r="B283" s="70"/>
      <c r="C283" s="76"/>
      <c r="D283" s="76"/>
      <c r="E283" s="76"/>
      <c r="F283" s="76"/>
      <c r="G283" s="76"/>
      <c r="H283" s="76"/>
      <c r="I283" s="76"/>
      <c r="J283" s="76"/>
      <c r="K283" s="76"/>
      <c r="L283" s="76"/>
      <c r="M283" s="76"/>
      <c r="N283" s="76"/>
      <c r="O283" s="76"/>
    </row>
    <row r="284" spans="1:15" ht="16.5" x14ac:dyDescent="0.25">
      <c r="A284" s="77"/>
      <c r="B284" s="70"/>
      <c r="C284" s="79"/>
      <c r="D284" s="79"/>
      <c r="E284" s="79"/>
      <c r="F284" s="79"/>
      <c r="G284" s="79"/>
      <c r="H284" s="79"/>
      <c r="I284" s="79"/>
      <c r="J284" s="79"/>
      <c r="K284" s="79"/>
      <c r="L284" s="79"/>
      <c r="M284" s="79"/>
      <c r="N284" s="79"/>
      <c r="O284" s="79"/>
    </row>
    <row r="285" spans="1:15" ht="16.5" x14ac:dyDescent="0.25">
      <c r="A285" s="70"/>
      <c r="B285" s="70"/>
      <c r="C285" s="78"/>
      <c r="D285" s="78"/>
      <c r="E285" s="78"/>
      <c r="F285" s="78"/>
      <c r="G285" s="78"/>
      <c r="H285" s="78"/>
      <c r="I285" s="78"/>
      <c r="J285" s="78"/>
      <c r="K285" s="78"/>
      <c r="L285" s="78"/>
      <c r="M285" s="78"/>
      <c r="N285" s="78"/>
      <c r="O285" s="78"/>
    </row>
    <row r="286" spans="1:15" ht="16.5" x14ac:dyDescent="0.25">
      <c r="A286" s="70"/>
      <c r="B286" s="70"/>
      <c r="C286" s="78"/>
      <c r="D286" s="78"/>
      <c r="E286" s="78"/>
      <c r="F286" s="78"/>
      <c r="G286" s="78"/>
      <c r="H286" s="78"/>
      <c r="I286" s="78"/>
      <c r="J286" s="78"/>
      <c r="K286" s="78"/>
      <c r="L286" s="78"/>
      <c r="M286" s="78"/>
      <c r="N286" s="78"/>
      <c r="O286" s="78"/>
    </row>
    <row r="287" spans="1:15" ht="16.5" x14ac:dyDescent="0.25">
      <c r="A287" s="70"/>
      <c r="B287" s="70"/>
      <c r="C287" s="78"/>
      <c r="D287" s="78"/>
      <c r="E287" s="78"/>
      <c r="F287" s="78"/>
      <c r="G287" s="78"/>
      <c r="H287" s="78"/>
      <c r="I287" s="78"/>
      <c r="J287" s="78"/>
      <c r="K287" s="78"/>
      <c r="L287" s="78"/>
      <c r="M287" s="78"/>
      <c r="N287" s="78"/>
      <c r="O287" s="78"/>
    </row>
    <row r="288" spans="1:15" ht="16.5" x14ac:dyDescent="0.25">
      <c r="A288" s="77"/>
      <c r="B288" s="70"/>
      <c r="C288" s="80"/>
      <c r="D288" s="80"/>
      <c r="E288" s="80"/>
      <c r="F288" s="80"/>
      <c r="G288" s="80"/>
      <c r="H288" s="80"/>
      <c r="I288" s="80"/>
      <c r="J288" s="80"/>
      <c r="K288" s="80"/>
      <c r="L288" s="80"/>
      <c r="M288" s="80"/>
      <c r="N288" s="80"/>
      <c r="O288" s="80"/>
    </row>
    <row r="289" spans="1:15" ht="16.5" x14ac:dyDescent="0.25">
      <c r="A289" s="77"/>
      <c r="B289" s="70"/>
      <c r="C289" s="79"/>
      <c r="D289" s="79"/>
      <c r="E289" s="79"/>
      <c r="F289" s="79"/>
      <c r="G289" s="79"/>
      <c r="H289" s="79"/>
      <c r="I289" s="79"/>
      <c r="J289" s="79"/>
      <c r="K289" s="79"/>
      <c r="L289" s="79"/>
      <c r="M289" s="79"/>
      <c r="N289" s="79"/>
      <c r="O289" s="79"/>
    </row>
    <row r="290" spans="1:15" ht="16.5" x14ac:dyDescent="0.25">
      <c r="A290" s="70"/>
      <c r="B290" s="70"/>
      <c r="C290" s="76"/>
      <c r="D290" s="76"/>
      <c r="E290" s="76"/>
      <c r="F290" s="76"/>
      <c r="G290" s="76"/>
      <c r="H290" s="76"/>
      <c r="I290" s="76"/>
      <c r="J290" s="76"/>
      <c r="K290" s="76"/>
      <c r="L290" s="76"/>
      <c r="M290" s="76"/>
      <c r="N290" s="76"/>
      <c r="O290" s="76"/>
    </row>
    <row r="291" spans="1:15" ht="16.5" x14ac:dyDescent="0.25">
      <c r="A291" s="77"/>
      <c r="B291" s="70"/>
      <c r="C291" s="81"/>
      <c r="D291" s="81"/>
      <c r="E291" s="81"/>
      <c r="F291" s="81"/>
      <c r="G291" s="81"/>
      <c r="H291" s="81"/>
      <c r="I291" s="81"/>
      <c r="J291" s="81"/>
      <c r="K291" s="81"/>
      <c r="L291" s="81"/>
      <c r="M291" s="81"/>
      <c r="N291" s="81"/>
      <c r="O291" s="81"/>
    </row>
    <row r="292" spans="1:15" ht="16.5" x14ac:dyDescent="0.25">
      <c r="A292" s="77"/>
      <c r="B292" s="70"/>
      <c r="C292" s="81"/>
      <c r="D292" s="81"/>
      <c r="E292" s="81"/>
      <c r="F292" s="81"/>
      <c r="G292" s="81"/>
      <c r="H292" s="81"/>
      <c r="I292" s="81"/>
      <c r="J292" s="81"/>
      <c r="K292" s="81"/>
      <c r="L292" s="81"/>
      <c r="M292" s="81"/>
      <c r="N292" s="81"/>
      <c r="O292" s="81"/>
    </row>
    <row r="293" spans="1:15" ht="16.5" x14ac:dyDescent="0.25">
      <c r="A293" s="70"/>
      <c r="B293" s="70"/>
      <c r="C293" s="60"/>
      <c r="D293" s="60"/>
      <c r="E293" s="60"/>
      <c r="F293" s="60"/>
      <c r="G293" s="60"/>
      <c r="H293" s="60"/>
      <c r="I293" s="60"/>
      <c r="J293" s="60"/>
      <c r="K293" s="60"/>
      <c r="L293" s="60"/>
      <c r="M293" s="60"/>
      <c r="N293" s="60"/>
      <c r="O293" s="60"/>
    </row>
    <row r="294" spans="1:15" ht="16.5" x14ac:dyDescent="0.25">
      <c r="A294" s="70"/>
      <c r="B294" s="70"/>
      <c r="C294" s="82"/>
      <c r="D294" s="82"/>
      <c r="E294" s="82"/>
      <c r="F294" s="82"/>
      <c r="G294" s="82"/>
      <c r="H294" s="82"/>
      <c r="I294" s="82"/>
      <c r="J294" s="82"/>
      <c r="K294" s="82"/>
      <c r="L294" s="82"/>
      <c r="M294" s="82"/>
      <c r="N294" s="82"/>
      <c r="O294" s="82"/>
    </row>
    <row r="295" spans="1:15" ht="16.5" x14ac:dyDescent="0.25">
      <c r="A295" s="70"/>
      <c r="B295" s="70"/>
      <c r="C295" s="82"/>
      <c r="D295" s="82"/>
      <c r="E295" s="82"/>
      <c r="F295" s="82"/>
      <c r="G295" s="82"/>
      <c r="H295" s="82"/>
      <c r="I295" s="82"/>
      <c r="J295" s="82"/>
      <c r="K295" s="82"/>
      <c r="L295" s="82"/>
      <c r="M295" s="82"/>
      <c r="N295" s="82"/>
      <c r="O295" s="82"/>
    </row>
    <row r="296" spans="1:15" ht="16.5" x14ac:dyDescent="0.25">
      <c r="A296" s="70"/>
      <c r="B296" s="70"/>
      <c r="C296" s="83"/>
      <c r="D296" s="83"/>
      <c r="E296" s="83"/>
      <c r="F296" s="83"/>
      <c r="G296" s="83"/>
      <c r="H296" s="83"/>
      <c r="I296" s="83"/>
      <c r="J296" s="83"/>
      <c r="K296" s="83"/>
      <c r="L296" s="83"/>
      <c r="M296" s="83"/>
      <c r="N296" s="83"/>
      <c r="O296" s="83"/>
    </row>
    <row r="297" spans="1:15" ht="16.5" x14ac:dyDescent="0.25">
      <c r="A297" s="70"/>
      <c r="B297" s="70"/>
      <c r="C297" s="60"/>
      <c r="D297" s="60"/>
      <c r="E297" s="60"/>
      <c r="F297" s="60"/>
      <c r="G297" s="60"/>
      <c r="H297" s="60"/>
      <c r="I297" s="60"/>
      <c r="J297" s="60"/>
      <c r="K297" s="60"/>
      <c r="L297" s="60"/>
      <c r="M297" s="60"/>
      <c r="N297" s="60"/>
      <c r="O297" s="60"/>
    </row>
    <row r="298" spans="1:15" ht="16.5" x14ac:dyDescent="0.25">
      <c r="A298" s="84"/>
      <c r="B298" s="70"/>
      <c r="C298" s="85"/>
      <c r="D298" s="85"/>
      <c r="E298" s="85"/>
      <c r="F298" s="85"/>
      <c r="G298" s="85"/>
      <c r="H298" s="85"/>
      <c r="I298" s="85"/>
      <c r="J298" s="85"/>
      <c r="K298" s="85"/>
      <c r="L298" s="85"/>
      <c r="M298" s="85"/>
      <c r="N298" s="85"/>
      <c r="O298" s="85"/>
    </row>
    <row r="299" spans="1:15" ht="16.5" x14ac:dyDescent="0.25">
      <c r="A299" s="60"/>
      <c r="B299" s="70"/>
      <c r="C299" s="86"/>
      <c r="D299" s="86"/>
      <c r="E299" s="86"/>
      <c r="F299" s="86"/>
      <c r="G299" s="86"/>
      <c r="H299" s="86"/>
      <c r="I299" s="86"/>
      <c r="J299" s="86"/>
      <c r="K299" s="86"/>
      <c r="L299" s="86"/>
      <c r="M299" s="86"/>
      <c r="N299" s="86"/>
      <c r="O299" s="86"/>
    </row>
    <row r="300" spans="1:15" ht="16.5" x14ac:dyDescent="0.25">
      <c r="A300" s="60"/>
      <c r="B300" s="70"/>
      <c r="C300" s="76"/>
      <c r="D300" s="76"/>
      <c r="E300" s="76"/>
      <c r="F300" s="76"/>
      <c r="G300" s="76"/>
      <c r="H300" s="76"/>
      <c r="I300" s="76"/>
      <c r="J300" s="76"/>
      <c r="K300" s="76"/>
      <c r="L300" s="76"/>
      <c r="M300" s="76"/>
      <c r="N300" s="76"/>
      <c r="O300" s="76"/>
    </row>
    <row r="301" spans="1:15" ht="16.5" x14ac:dyDescent="0.25">
      <c r="A301" s="60"/>
      <c r="B301" s="70"/>
      <c r="C301" s="76"/>
      <c r="D301" s="76"/>
      <c r="E301" s="76"/>
      <c r="F301" s="76"/>
      <c r="G301" s="76"/>
      <c r="H301" s="76"/>
      <c r="I301" s="76"/>
      <c r="J301" s="76"/>
      <c r="K301" s="76"/>
      <c r="L301" s="76"/>
      <c r="M301" s="76"/>
      <c r="N301" s="76"/>
      <c r="O301" s="76"/>
    </row>
    <row r="302" spans="1:15" ht="16.5" x14ac:dyDescent="0.25">
      <c r="A302" s="70"/>
      <c r="B302" s="70"/>
      <c r="C302" s="60"/>
      <c r="D302" s="60"/>
      <c r="E302" s="60"/>
      <c r="F302" s="60"/>
      <c r="G302" s="60"/>
      <c r="H302" s="60"/>
      <c r="I302" s="60"/>
      <c r="J302" s="60"/>
      <c r="K302" s="60"/>
      <c r="L302" s="60"/>
      <c r="M302" s="60"/>
      <c r="N302" s="60"/>
      <c r="O302" s="60"/>
    </row>
    <row r="303" spans="1:15" ht="16.5" x14ac:dyDescent="0.25">
      <c r="A303" s="70"/>
      <c r="B303" s="70"/>
      <c r="C303" s="87"/>
      <c r="D303" s="87"/>
      <c r="E303" s="87"/>
      <c r="F303" s="87"/>
      <c r="G303" s="87"/>
      <c r="H303" s="87"/>
      <c r="I303" s="88"/>
      <c r="J303" s="87"/>
      <c r="K303" s="87"/>
      <c r="L303" s="87"/>
      <c r="M303" s="87"/>
      <c r="N303" s="87"/>
      <c r="O303" s="87"/>
    </row>
    <row r="304" spans="1:15" ht="16.5" x14ac:dyDescent="0.25">
      <c r="A304" s="70"/>
      <c r="B304" s="70"/>
      <c r="C304" s="88"/>
      <c r="D304" s="88"/>
      <c r="E304" s="88"/>
      <c r="F304" s="88"/>
      <c r="G304" s="88"/>
      <c r="H304" s="88"/>
      <c r="I304" s="88"/>
      <c r="J304" s="88"/>
      <c r="K304" s="88"/>
      <c r="L304" s="88"/>
      <c r="M304" s="88"/>
      <c r="N304" s="88"/>
      <c r="O304" s="88"/>
    </row>
    <row r="305" spans="1:15" ht="16.5" x14ac:dyDescent="0.25">
      <c r="A305" s="70"/>
      <c r="B305" s="70"/>
      <c r="C305" s="60"/>
      <c r="D305" s="60"/>
      <c r="E305" s="60"/>
      <c r="F305" s="60"/>
      <c r="G305" s="60"/>
      <c r="H305" s="60"/>
      <c r="I305" s="60"/>
      <c r="J305" s="60"/>
      <c r="K305" s="60"/>
      <c r="L305" s="60"/>
      <c r="M305" s="60"/>
      <c r="N305" s="60"/>
      <c r="O305" s="60"/>
    </row>
    <row r="306" spans="1:15" ht="16.5" x14ac:dyDescent="0.25">
      <c r="A306" s="70"/>
      <c r="B306" s="70"/>
      <c r="C306" s="60"/>
      <c r="D306" s="60"/>
      <c r="E306" s="60"/>
      <c r="F306" s="60"/>
      <c r="G306" s="60"/>
      <c r="H306" s="60"/>
      <c r="I306" s="60"/>
      <c r="J306" s="60"/>
      <c r="K306" s="60"/>
      <c r="L306" s="60"/>
      <c r="M306" s="60"/>
      <c r="N306" s="60"/>
      <c r="O306" s="60"/>
    </row>
    <row r="307" spans="1:15" ht="16.5" x14ac:dyDescent="0.25">
      <c r="A307" s="70"/>
      <c r="B307" s="70"/>
      <c r="C307" s="85"/>
      <c r="D307" s="85"/>
      <c r="E307" s="85"/>
      <c r="F307" s="85"/>
      <c r="G307" s="85"/>
      <c r="H307" s="85"/>
      <c r="I307" s="85"/>
      <c r="J307" s="85"/>
      <c r="K307" s="85"/>
      <c r="L307" s="85"/>
      <c r="M307" s="85"/>
      <c r="N307" s="85"/>
      <c r="O307" s="85"/>
    </row>
    <row r="308" spans="1:15" ht="16.5" x14ac:dyDescent="0.25">
      <c r="A308" s="70"/>
      <c r="B308" s="70"/>
      <c r="C308" s="86"/>
      <c r="D308" s="86"/>
      <c r="E308" s="86"/>
      <c r="F308" s="86"/>
      <c r="G308" s="86"/>
      <c r="H308" s="86"/>
      <c r="I308" s="86"/>
      <c r="J308" s="86"/>
      <c r="K308" s="86"/>
      <c r="L308" s="86"/>
      <c r="M308" s="86"/>
      <c r="N308" s="86"/>
      <c r="O308" s="86"/>
    </row>
    <row r="309" spans="1:15" ht="16.5" x14ac:dyDescent="0.25">
      <c r="A309" s="70"/>
      <c r="B309" s="70"/>
      <c r="C309" s="76"/>
      <c r="D309" s="76"/>
      <c r="E309" s="76"/>
      <c r="F309" s="76"/>
      <c r="G309" s="76"/>
      <c r="H309" s="76"/>
      <c r="I309" s="76"/>
      <c r="J309" s="76"/>
      <c r="K309" s="76"/>
      <c r="L309" s="76"/>
      <c r="M309" s="76"/>
      <c r="N309" s="76"/>
      <c r="O309" s="76"/>
    </row>
    <row r="310" spans="1:15" ht="16.5" x14ac:dyDescent="0.25">
      <c r="A310" s="70"/>
      <c r="B310" s="70"/>
      <c r="C310" s="76"/>
      <c r="D310" s="76"/>
      <c r="E310" s="76"/>
      <c r="F310" s="76"/>
      <c r="G310" s="76"/>
      <c r="H310" s="76"/>
      <c r="I310" s="76"/>
      <c r="J310" s="76"/>
      <c r="K310" s="76"/>
      <c r="L310" s="76"/>
      <c r="M310" s="76"/>
      <c r="N310" s="76"/>
      <c r="O310" s="76"/>
    </row>
    <row r="311" spans="1:15" ht="16.5" x14ac:dyDescent="0.25">
      <c r="A311" s="70"/>
      <c r="B311" s="70"/>
      <c r="C311" s="60"/>
      <c r="D311" s="60"/>
      <c r="E311" s="60"/>
      <c r="F311" s="60"/>
      <c r="G311" s="60"/>
      <c r="H311" s="60"/>
      <c r="I311" s="60"/>
      <c r="J311" s="60"/>
      <c r="K311" s="60"/>
      <c r="L311" s="60"/>
      <c r="M311" s="60"/>
      <c r="N311" s="60"/>
      <c r="O311" s="60"/>
    </row>
    <row r="312" spans="1:15" ht="16.5" x14ac:dyDescent="0.25">
      <c r="A312" s="70"/>
      <c r="B312" s="70"/>
      <c r="C312" s="60"/>
      <c r="D312" s="60"/>
      <c r="E312" s="60"/>
      <c r="F312" s="60"/>
      <c r="G312" s="60"/>
      <c r="H312" s="60"/>
      <c r="I312" s="60"/>
      <c r="J312" s="60"/>
      <c r="K312" s="60"/>
      <c r="L312" s="60"/>
      <c r="M312" s="60"/>
      <c r="N312" s="60"/>
      <c r="O312" s="60"/>
    </row>
    <row r="313" spans="1:15" ht="16.5" x14ac:dyDescent="0.25">
      <c r="A313" s="70"/>
      <c r="B313" s="70"/>
      <c r="C313" s="60"/>
      <c r="D313" s="60"/>
      <c r="E313" s="60"/>
      <c r="F313" s="60"/>
      <c r="G313" s="60"/>
      <c r="H313" s="60"/>
      <c r="I313" s="60"/>
      <c r="J313" s="60"/>
      <c r="K313" s="60"/>
      <c r="L313" s="60"/>
      <c r="M313" s="60"/>
      <c r="N313" s="60"/>
      <c r="O313" s="60"/>
    </row>
    <row r="314" spans="1:15" ht="16.5" x14ac:dyDescent="0.25">
      <c r="A314" s="70"/>
      <c r="B314" s="70"/>
      <c r="C314" s="60"/>
      <c r="D314" s="60"/>
      <c r="E314" s="60"/>
      <c r="F314" s="60"/>
      <c r="G314" s="60"/>
      <c r="H314" s="60"/>
      <c r="I314" s="60"/>
      <c r="J314" s="60"/>
      <c r="K314" s="60"/>
      <c r="L314" s="60"/>
      <c r="M314" s="60"/>
      <c r="N314" s="60"/>
      <c r="O314" s="60"/>
    </row>
    <row r="315" spans="1:15" ht="16.5" x14ac:dyDescent="0.25">
      <c r="A315" s="70"/>
      <c r="B315" s="70"/>
      <c r="C315" s="60"/>
      <c r="D315" s="60"/>
      <c r="E315" s="60"/>
      <c r="F315" s="60"/>
      <c r="G315" s="60"/>
      <c r="H315" s="60"/>
      <c r="I315" s="60"/>
      <c r="J315" s="60"/>
      <c r="K315" s="60"/>
      <c r="L315" s="60"/>
      <c r="M315" s="60"/>
      <c r="N315" s="60"/>
      <c r="O315" s="60"/>
    </row>
    <row r="316" spans="1:15" ht="16.5" x14ac:dyDescent="0.25">
      <c r="A316" s="70"/>
      <c r="B316" s="70"/>
      <c r="C316" s="60"/>
      <c r="D316" s="60"/>
      <c r="E316" s="60"/>
      <c r="F316" s="60"/>
      <c r="G316" s="60"/>
      <c r="H316" s="60"/>
      <c r="I316" s="60"/>
      <c r="J316" s="60"/>
      <c r="K316" s="60"/>
      <c r="L316" s="60"/>
      <c r="M316" s="60"/>
      <c r="N316" s="60"/>
      <c r="O316" s="60"/>
    </row>
    <row r="317" spans="1:15" ht="16.5" x14ac:dyDescent="0.25">
      <c r="A317" s="70"/>
      <c r="B317" s="70"/>
      <c r="C317" s="60"/>
      <c r="D317" s="60"/>
      <c r="E317" s="60"/>
      <c r="F317" s="60"/>
      <c r="G317" s="60"/>
      <c r="H317" s="60"/>
      <c r="I317" s="60"/>
      <c r="J317" s="60"/>
      <c r="K317" s="60"/>
      <c r="L317" s="60"/>
      <c r="M317" s="60"/>
      <c r="N317" s="60"/>
      <c r="O317" s="60"/>
    </row>
    <row r="318" spans="1:15" ht="16.5" x14ac:dyDescent="0.25">
      <c r="A318" s="70"/>
      <c r="B318" s="70"/>
      <c r="C318" s="60"/>
      <c r="D318" s="60"/>
      <c r="E318" s="60"/>
      <c r="F318" s="60"/>
      <c r="G318" s="60"/>
      <c r="H318" s="60"/>
      <c r="I318" s="60"/>
      <c r="J318" s="60"/>
      <c r="K318" s="60"/>
      <c r="L318" s="60"/>
      <c r="M318" s="60"/>
      <c r="N318" s="60"/>
      <c r="O318" s="60"/>
    </row>
    <row r="319" spans="1:15" ht="16.5" x14ac:dyDescent="0.25">
      <c r="A319" s="70"/>
      <c r="B319" s="70"/>
      <c r="C319" s="60"/>
      <c r="D319" s="60"/>
      <c r="E319" s="60"/>
      <c r="F319" s="60"/>
      <c r="G319" s="60"/>
      <c r="H319" s="60"/>
      <c r="I319" s="60"/>
      <c r="J319" s="60"/>
      <c r="K319" s="60"/>
      <c r="L319" s="60"/>
      <c r="M319" s="60"/>
      <c r="N319" s="60"/>
      <c r="O319" s="60"/>
    </row>
    <row r="320" spans="1:15" ht="16.5" x14ac:dyDescent="0.25">
      <c r="A320" s="70"/>
      <c r="B320" s="70"/>
      <c r="C320" s="60"/>
      <c r="D320" s="60"/>
      <c r="E320" s="60"/>
      <c r="F320" s="60"/>
      <c r="G320" s="60"/>
      <c r="H320" s="60"/>
      <c r="I320" s="60"/>
      <c r="J320" s="60"/>
      <c r="K320" s="60"/>
      <c r="L320" s="60"/>
      <c r="M320" s="60"/>
      <c r="N320" s="60"/>
      <c r="O320" s="60"/>
    </row>
    <row r="321" spans="1:15" ht="16.5" x14ac:dyDescent="0.25">
      <c r="A321" s="70"/>
      <c r="B321" s="70"/>
      <c r="C321" s="60"/>
      <c r="D321" s="60"/>
      <c r="E321" s="60"/>
      <c r="F321" s="60"/>
      <c r="G321" s="60"/>
      <c r="H321" s="60"/>
      <c r="I321" s="60"/>
      <c r="J321" s="60"/>
      <c r="K321" s="60"/>
      <c r="L321" s="60"/>
      <c r="M321" s="60"/>
      <c r="N321" s="60"/>
      <c r="O321" s="60"/>
    </row>
    <row r="322" spans="1:15" ht="16.5" x14ac:dyDescent="0.25">
      <c r="A322" s="70"/>
      <c r="B322" s="70"/>
      <c r="C322" s="60"/>
      <c r="D322" s="60"/>
      <c r="E322" s="60"/>
      <c r="F322" s="60"/>
      <c r="G322" s="60"/>
      <c r="H322" s="60"/>
      <c r="I322" s="60"/>
      <c r="J322" s="60"/>
      <c r="K322" s="60"/>
      <c r="L322" s="60"/>
      <c r="M322" s="60"/>
      <c r="N322" s="60"/>
      <c r="O322" s="60"/>
    </row>
    <row r="323" spans="1:15" ht="16.5" x14ac:dyDescent="0.25">
      <c r="A323" s="70"/>
      <c r="B323" s="70"/>
      <c r="C323" s="60"/>
      <c r="D323" s="60"/>
      <c r="E323" s="60"/>
      <c r="F323" s="60"/>
      <c r="G323" s="60"/>
      <c r="H323" s="60"/>
      <c r="I323" s="60"/>
      <c r="J323" s="60"/>
      <c r="K323" s="60"/>
      <c r="L323" s="60"/>
      <c r="M323" s="60"/>
      <c r="N323" s="60"/>
      <c r="O323" s="60"/>
    </row>
    <row r="324" spans="1:15" ht="16.5" x14ac:dyDescent="0.25">
      <c r="A324" s="70"/>
      <c r="B324" s="70"/>
      <c r="C324" s="60"/>
      <c r="D324" s="60"/>
      <c r="E324" s="60"/>
      <c r="F324" s="60"/>
      <c r="G324" s="60"/>
      <c r="H324" s="60"/>
      <c r="I324" s="60"/>
      <c r="J324" s="60"/>
      <c r="K324" s="60"/>
      <c r="L324" s="60"/>
      <c r="M324" s="60"/>
      <c r="N324" s="60"/>
      <c r="O324" s="60"/>
    </row>
    <row r="325" spans="1:15" ht="16.5" x14ac:dyDescent="0.25">
      <c r="A325" s="70"/>
      <c r="B325" s="70"/>
      <c r="C325" s="60"/>
      <c r="D325" s="60"/>
      <c r="E325" s="60"/>
      <c r="F325" s="60"/>
      <c r="G325" s="60"/>
      <c r="H325" s="60"/>
      <c r="I325" s="60"/>
      <c r="J325" s="60"/>
      <c r="K325" s="60"/>
      <c r="L325" s="60"/>
      <c r="M325" s="60"/>
      <c r="N325" s="60"/>
      <c r="O325" s="60"/>
    </row>
    <row r="326" spans="1:15" ht="16.5" x14ac:dyDescent="0.25">
      <c r="A326" s="70"/>
      <c r="B326" s="70"/>
      <c r="C326" s="60"/>
      <c r="D326" s="60"/>
      <c r="E326" s="60"/>
      <c r="F326" s="60"/>
      <c r="G326" s="60"/>
      <c r="H326" s="60"/>
      <c r="I326" s="60"/>
      <c r="J326" s="60"/>
      <c r="K326" s="60"/>
      <c r="L326" s="60"/>
      <c r="M326" s="60"/>
      <c r="N326" s="60"/>
      <c r="O326" s="60"/>
    </row>
    <row r="327" spans="1:15" ht="16.5" x14ac:dyDescent="0.25">
      <c r="A327" s="70"/>
      <c r="B327" s="70"/>
      <c r="C327" s="60"/>
      <c r="D327" s="60"/>
      <c r="E327" s="60"/>
      <c r="F327" s="60"/>
      <c r="G327" s="60"/>
      <c r="H327" s="60"/>
      <c r="I327" s="60"/>
      <c r="J327" s="60"/>
      <c r="K327" s="60"/>
      <c r="L327" s="60"/>
      <c r="M327" s="60"/>
      <c r="N327" s="60"/>
      <c r="O327" s="60"/>
    </row>
    <row r="328" spans="1:15" ht="16.5" x14ac:dyDescent="0.25">
      <c r="A328" s="70"/>
      <c r="B328" s="70"/>
      <c r="C328" s="60"/>
      <c r="D328" s="60"/>
      <c r="E328" s="60"/>
      <c r="F328" s="60"/>
      <c r="G328" s="60"/>
      <c r="H328" s="60"/>
      <c r="I328" s="60"/>
      <c r="J328" s="60"/>
      <c r="K328" s="60"/>
      <c r="L328" s="60"/>
      <c r="M328" s="60"/>
      <c r="N328" s="60"/>
      <c r="O328" s="60"/>
    </row>
    <row r="329" spans="1:15" ht="16.5" x14ac:dyDescent="0.25">
      <c r="A329" s="70"/>
      <c r="B329" s="70"/>
      <c r="C329" s="60"/>
      <c r="D329" s="60"/>
      <c r="E329" s="60"/>
      <c r="F329" s="60"/>
      <c r="G329" s="60"/>
      <c r="H329" s="60"/>
      <c r="I329" s="60"/>
      <c r="J329" s="60"/>
      <c r="K329" s="60"/>
      <c r="L329" s="60"/>
      <c r="M329" s="60"/>
      <c r="N329" s="60"/>
      <c r="O329" s="60"/>
    </row>
    <row r="330" spans="1:15" ht="16.5" x14ac:dyDescent="0.25">
      <c r="A330" s="70"/>
      <c r="B330" s="70"/>
      <c r="C330" s="60"/>
      <c r="D330" s="60"/>
      <c r="E330" s="60"/>
      <c r="F330" s="60"/>
      <c r="G330" s="60"/>
      <c r="H330" s="60"/>
      <c r="I330" s="60"/>
      <c r="J330" s="60"/>
      <c r="K330" s="60"/>
      <c r="L330" s="60"/>
      <c r="M330" s="60"/>
      <c r="N330" s="60"/>
      <c r="O330" s="60"/>
    </row>
    <row r="331" spans="1:15" ht="16.5" x14ac:dyDescent="0.25">
      <c r="A331" s="70"/>
      <c r="B331" s="70"/>
      <c r="C331" s="60"/>
      <c r="D331" s="60"/>
      <c r="E331" s="60"/>
      <c r="F331" s="60"/>
      <c r="G331" s="60"/>
      <c r="H331" s="60"/>
      <c r="I331" s="60"/>
      <c r="J331" s="60"/>
      <c r="K331" s="60"/>
      <c r="L331" s="60"/>
      <c r="M331" s="60"/>
      <c r="N331" s="60"/>
      <c r="O331" s="60"/>
    </row>
    <row r="332" spans="1:15" ht="16.5" x14ac:dyDescent="0.25">
      <c r="A332" s="70"/>
      <c r="B332" s="70"/>
      <c r="C332" s="60"/>
      <c r="D332" s="60"/>
      <c r="E332" s="60"/>
      <c r="F332" s="60"/>
      <c r="G332" s="60"/>
      <c r="H332" s="60"/>
      <c r="I332" s="60"/>
      <c r="J332" s="60"/>
      <c r="K332" s="60"/>
      <c r="L332" s="60"/>
      <c r="M332" s="60"/>
      <c r="N332" s="60"/>
      <c r="O332" s="60"/>
    </row>
    <row r="333" spans="1:15" ht="16.5" x14ac:dyDescent="0.25">
      <c r="A333" s="70"/>
      <c r="B333" s="70"/>
      <c r="C333" s="60"/>
      <c r="D333" s="60"/>
      <c r="E333" s="60"/>
      <c r="F333" s="60"/>
      <c r="G333" s="60"/>
      <c r="H333" s="60"/>
      <c r="I333" s="60"/>
      <c r="J333" s="60"/>
      <c r="K333" s="60"/>
      <c r="L333" s="60"/>
      <c r="M333" s="60"/>
      <c r="N333" s="60"/>
      <c r="O333" s="60"/>
    </row>
    <row r="334" spans="1:15" ht="16.5" x14ac:dyDescent="0.25">
      <c r="A334" s="70"/>
      <c r="B334" s="70"/>
      <c r="C334" s="60"/>
      <c r="D334" s="60"/>
      <c r="E334" s="60"/>
      <c r="F334" s="60"/>
      <c r="G334" s="60"/>
      <c r="H334" s="60"/>
      <c r="I334" s="60"/>
      <c r="J334" s="60"/>
      <c r="K334" s="60"/>
      <c r="L334" s="60"/>
      <c r="M334" s="60"/>
      <c r="N334" s="60"/>
      <c r="O334" s="60"/>
    </row>
    <row r="335" spans="1:15" ht="16.5" x14ac:dyDescent="0.25">
      <c r="A335" s="70"/>
      <c r="B335" s="70"/>
      <c r="C335" s="60"/>
      <c r="D335" s="60"/>
      <c r="E335" s="60"/>
      <c r="F335" s="60"/>
      <c r="G335" s="60"/>
      <c r="H335" s="60"/>
      <c r="I335" s="60"/>
      <c r="J335" s="60"/>
      <c r="K335" s="60"/>
      <c r="L335" s="60"/>
      <c r="M335" s="60"/>
      <c r="N335" s="60"/>
      <c r="O335" s="60"/>
    </row>
    <row r="336" spans="1:15" ht="16.5" x14ac:dyDescent="0.25">
      <c r="A336" s="70"/>
      <c r="B336" s="70"/>
      <c r="C336" s="60"/>
      <c r="D336" s="60"/>
      <c r="E336" s="60"/>
      <c r="F336" s="60"/>
      <c r="G336" s="60"/>
      <c r="H336" s="60"/>
      <c r="I336" s="60"/>
      <c r="J336" s="60"/>
      <c r="K336" s="60"/>
      <c r="L336" s="60"/>
      <c r="M336" s="60"/>
      <c r="N336" s="60"/>
      <c r="O336" s="60"/>
    </row>
    <row r="337" spans="1:15" ht="16.5" x14ac:dyDescent="0.25">
      <c r="A337" s="70"/>
      <c r="B337" s="70"/>
      <c r="C337" s="60"/>
      <c r="D337" s="60"/>
      <c r="E337" s="60"/>
      <c r="F337" s="60"/>
      <c r="G337" s="60"/>
      <c r="H337" s="60"/>
      <c r="I337" s="60"/>
      <c r="J337" s="60"/>
      <c r="K337" s="60"/>
      <c r="L337" s="60"/>
      <c r="M337" s="60"/>
      <c r="N337" s="60"/>
      <c r="O337" s="60"/>
    </row>
    <row r="338" spans="1:15" ht="16.5" x14ac:dyDescent="0.25">
      <c r="A338" s="70"/>
      <c r="B338" s="70"/>
      <c r="C338" s="60"/>
      <c r="D338" s="60"/>
      <c r="E338" s="60"/>
      <c r="F338" s="60"/>
      <c r="G338" s="60"/>
      <c r="H338" s="60"/>
      <c r="I338" s="60"/>
      <c r="J338" s="60"/>
      <c r="K338" s="60"/>
      <c r="L338" s="60"/>
      <c r="M338" s="60"/>
      <c r="N338" s="60"/>
      <c r="O338" s="60"/>
    </row>
    <row r="339" spans="1:15" ht="16.5" x14ac:dyDescent="0.25">
      <c r="A339" s="70"/>
      <c r="B339" s="70"/>
      <c r="C339" s="60"/>
      <c r="D339" s="60"/>
      <c r="E339" s="60"/>
      <c r="F339" s="60"/>
      <c r="G339" s="60"/>
      <c r="H339" s="60"/>
      <c r="I339" s="60"/>
      <c r="J339" s="60"/>
      <c r="K339" s="60"/>
      <c r="L339" s="60"/>
      <c r="M339" s="60"/>
      <c r="N339" s="60"/>
      <c r="O339" s="60"/>
    </row>
  </sheetData>
  <mergeCells count="59">
    <mergeCell ref="O199:O200"/>
    <mergeCell ref="P99:P100"/>
    <mergeCell ref="O184:O185"/>
    <mergeCell ref="O99:O100"/>
    <mergeCell ref="N99:N100"/>
    <mergeCell ref="N184:N185"/>
    <mergeCell ref="H199:H200"/>
    <mergeCell ref="I199:I200"/>
    <mergeCell ref="J199:J200"/>
    <mergeCell ref="J99:J100"/>
    <mergeCell ref="K99:K100"/>
    <mergeCell ref="L99:L100"/>
    <mergeCell ref="M99:M100"/>
    <mergeCell ref="I99:I100"/>
    <mergeCell ref="A199:A200"/>
    <mergeCell ref="B199:B200"/>
    <mergeCell ref="C199:C200"/>
    <mergeCell ref="D199:D200"/>
    <mergeCell ref="D184:D185"/>
    <mergeCell ref="A184:A185"/>
    <mergeCell ref="C184:C185"/>
    <mergeCell ref="F199:F200"/>
    <mergeCell ref="L184:L185"/>
    <mergeCell ref="M184:M185"/>
    <mergeCell ref="F184:F185"/>
    <mergeCell ref="G184:G185"/>
    <mergeCell ref="H184:H185"/>
    <mergeCell ref="I184:I185"/>
    <mergeCell ref="J184:J185"/>
    <mergeCell ref="K184:K185"/>
    <mergeCell ref="G199:G200"/>
    <mergeCell ref="A6:M6"/>
    <mergeCell ref="A8:A9"/>
    <mergeCell ref="B8:B9"/>
    <mergeCell ref="C8:C9"/>
    <mergeCell ref="D8:D9"/>
    <mergeCell ref="E8:E9"/>
    <mergeCell ref="F8:F9"/>
    <mergeCell ref="G8:G9"/>
    <mergeCell ref="H8:H9"/>
    <mergeCell ref="I8:I9"/>
    <mergeCell ref="J8:J9"/>
    <mergeCell ref="K8:K9"/>
    <mergeCell ref="L8:L9"/>
    <mergeCell ref="N199:N200"/>
    <mergeCell ref="A99:A100"/>
    <mergeCell ref="B99:B100"/>
    <mergeCell ref="C99:C100"/>
    <mergeCell ref="M8:M9"/>
    <mergeCell ref="D99:D100"/>
    <mergeCell ref="E99:E100"/>
    <mergeCell ref="F99:F100"/>
    <mergeCell ref="G99:G100"/>
    <mergeCell ref="H99:H100"/>
    <mergeCell ref="E184:E185"/>
    <mergeCell ref="K199:K200"/>
    <mergeCell ref="L199:L200"/>
    <mergeCell ref="M199:M200"/>
    <mergeCell ref="E199:E200"/>
  </mergeCells>
  <phoneticPr fontId="20" type="noConversion"/>
  <pageMargins left="0.70866141732283472" right="0.70866141732283472" top="0.74803149606299213" bottom="0.74803149606299213" header="0.31496062992125984" footer="0.31496062992125984"/>
  <pageSetup paperSize="5" scale="31" orientation="landscape" r:id="rId1"/>
  <rowBreaks count="1" manualBreakCount="1">
    <brk id="17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5F2D-68F0-44FB-A98C-5D0A5524F180}">
  <sheetPr>
    <tabColor rgb="FFC00000"/>
  </sheetPr>
  <dimension ref="A1:M339"/>
  <sheetViews>
    <sheetView showGridLines="0" view="pageBreakPreview" zoomScale="55" zoomScaleNormal="55" zoomScaleSheetLayoutView="55" workbookViewId="0">
      <pane xSplit="1" topLeftCell="F1" activePane="topRight" state="frozen"/>
      <selection activeCell="A173" sqref="A173"/>
      <selection pane="topRight" activeCell="I27" sqref="I27"/>
    </sheetView>
  </sheetViews>
  <sheetFormatPr baseColWidth="10" defaultColWidth="11.42578125" defaultRowHeight="14.25" outlineLevelRow="1" outlineLevelCol="1" x14ac:dyDescent="0.2"/>
  <cols>
    <col min="1" max="1" width="118.7109375" style="5" customWidth="1"/>
    <col min="2" max="2" width="27" style="5" customWidth="1" outlineLevel="1"/>
    <col min="3" max="3" width="20.85546875" style="4" customWidth="1"/>
    <col min="4" max="13" width="20.85546875" style="4" customWidth="1" outlineLevel="1"/>
    <col min="14" max="16384" width="11.42578125" style="5"/>
  </cols>
  <sheetData>
    <row r="1" spans="1:13" ht="17.45" customHeight="1" x14ac:dyDescent="0.3">
      <c r="A1" s="1" t="s">
        <v>0</v>
      </c>
      <c r="B1" s="2"/>
      <c r="C1" s="3"/>
      <c r="D1" s="3"/>
      <c r="E1" s="3"/>
      <c r="F1" s="3"/>
      <c r="G1" s="3"/>
      <c r="H1" s="3"/>
      <c r="I1" s="3"/>
      <c r="J1" s="3"/>
      <c r="K1" s="3"/>
      <c r="L1" s="3"/>
      <c r="M1" s="3"/>
    </row>
    <row r="2" spans="1:13" ht="17.45" customHeight="1" x14ac:dyDescent="0.3">
      <c r="A2" s="1" t="s">
        <v>1</v>
      </c>
      <c r="B2" s="6"/>
      <c r="C2" s="3"/>
      <c r="D2" s="3"/>
      <c r="E2" s="3"/>
      <c r="F2" s="3"/>
      <c r="G2" s="3"/>
      <c r="H2" s="3"/>
      <c r="I2" s="3"/>
      <c r="J2" s="3"/>
      <c r="K2" s="3"/>
      <c r="L2" s="3"/>
      <c r="M2" s="3"/>
    </row>
    <row r="3" spans="1:13" ht="17.45" customHeight="1" x14ac:dyDescent="0.3">
      <c r="A3" s="1" t="s">
        <v>212</v>
      </c>
      <c r="B3" s="7"/>
      <c r="C3" s="3"/>
      <c r="D3" s="3"/>
      <c r="E3" s="3"/>
      <c r="F3" s="3"/>
      <c r="G3" s="3"/>
      <c r="H3" s="3"/>
      <c r="I3" s="3"/>
      <c r="J3" s="3"/>
      <c r="K3" s="3"/>
      <c r="L3" s="3"/>
      <c r="M3" s="3"/>
    </row>
    <row r="4" spans="1:13" ht="17.25" customHeight="1" x14ac:dyDescent="0.2">
      <c r="A4" s="1" t="s">
        <v>3</v>
      </c>
      <c r="B4" s="9" t="s">
        <v>177</v>
      </c>
      <c r="C4" s="9" t="s">
        <v>178</v>
      </c>
      <c r="D4" s="9" t="s">
        <v>179</v>
      </c>
      <c r="E4" s="9" t="s">
        <v>4</v>
      </c>
      <c r="F4" s="9" t="s">
        <v>180</v>
      </c>
      <c r="G4" s="9" t="s">
        <v>181</v>
      </c>
      <c r="H4" s="9" t="s">
        <v>182</v>
      </c>
      <c r="I4" s="9" t="s">
        <v>183</v>
      </c>
      <c r="J4" s="9" t="s">
        <v>184</v>
      </c>
      <c r="K4" s="9" t="s">
        <v>185</v>
      </c>
      <c r="L4" s="9" t="s">
        <v>186</v>
      </c>
      <c r="M4" s="10" t="s">
        <v>187</v>
      </c>
    </row>
    <row r="5" spans="1:13" ht="17.45" customHeight="1" x14ac:dyDescent="0.3">
      <c r="A5" s="1"/>
      <c r="B5" s="7"/>
      <c r="C5" s="11"/>
      <c r="D5" s="11"/>
      <c r="E5" s="11"/>
      <c r="F5" s="11"/>
      <c r="G5" s="11"/>
      <c r="H5" s="11"/>
      <c r="I5" s="11"/>
      <c r="J5" s="11"/>
      <c r="K5" s="11"/>
      <c r="L5" s="11"/>
      <c r="M5" s="11"/>
    </row>
    <row r="6" spans="1:13" ht="105" customHeight="1" x14ac:dyDescent="0.2">
      <c r="A6" s="170" t="s">
        <v>228</v>
      </c>
      <c r="B6" s="170"/>
      <c r="C6" s="170"/>
      <c r="D6" s="170"/>
      <c r="E6" s="170"/>
      <c r="F6" s="170"/>
      <c r="G6" s="170"/>
      <c r="H6" s="170"/>
      <c r="I6" s="170"/>
      <c r="J6" s="170"/>
      <c r="K6" s="170"/>
      <c r="L6" s="170"/>
      <c r="M6" s="170"/>
    </row>
    <row r="7" spans="1:13" ht="17.45" customHeight="1" x14ac:dyDescent="0.3">
      <c r="A7" s="8"/>
      <c r="B7" s="7"/>
      <c r="C7" s="11"/>
      <c r="D7" s="11"/>
      <c r="E7" s="11"/>
      <c r="F7" s="11"/>
      <c r="G7" s="11"/>
      <c r="H7" s="11"/>
      <c r="I7" s="11"/>
      <c r="J7" s="11"/>
      <c r="K7" s="11"/>
      <c r="L7" s="11"/>
      <c r="M7" s="11"/>
    </row>
    <row r="8" spans="1:13" ht="17.45" customHeight="1" x14ac:dyDescent="0.2">
      <c r="A8" s="166" t="s">
        <v>5</v>
      </c>
      <c r="B8" s="169"/>
      <c r="C8" s="169" t="s">
        <v>213</v>
      </c>
      <c r="D8" s="169" t="s">
        <v>214</v>
      </c>
      <c r="E8" s="169" t="s">
        <v>215</v>
      </c>
      <c r="F8" s="169" t="s">
        <v>216</v>
      </c>
      <c r="G8" s="169" t="s">
        <v>217</v>
      </c>
      <c r="H8" s="169" t="s">
        <v>218</v>
      </c>
      <c r="I8" s="169" t="s">
        <v>219</v>
      </c>
      <c r="J8" s="169" t="s">
        <v>220</v>
      </c>
      <c r="K8" s="169" t="s">
        <v>221</v>
      </c>
      <c r="L8" s="169" t="s">
        <v>222</v>
      </c>
      <c r="M8" s="169" t="s">
        <v>223</v>
      </c>
    </row>
    <row r="9" spans="1:13" ht="17.45" customHeight="1" x14ac:dyDescent="0.2">
      <c r="A9" s="166"/>
      <c r="B9" s="169"/>
      <c r="C9" s="169"/>
      <c r="D9" s="169"/>
      <c r="E9" s="169"/>
      <c r="F9" s="169"/>
      <c r="G9" s="169"/>
      <c r="H9" s="169"/>
      <c r="I9" s="169"/>
      <c r="J9" s="169"/>
      <c r="K9" s="169"/>
      <c r="L9" s="169"/>
      <c r="M9" s="169"/>
    </row>
    <row r="10" spans="1:13" ht="17.45" customHeight="1" x14ac:dyDescent="0.2">
      <c r="A10" s="12"/>
      <c r="B10" s="12"/>
      <c r="C10" s="12"/>
      <c r="D10" s="12"/>
      <c r="E10" s="12"/>
      <c r="F10" s="12"/>
      <c r="G10" s="12"/>
      <c r="H10" s="12"/>
      <c r="I10" s="12"/>
      <c r="J10" s="12"/>
      <c r="K10" s="12"/>
      <c r="L10" s="12"/>
      <c r="M10" s="12"/>
    </row>
    <row r="11" spans="1:13" ht="17.45" customHeight="1" x14ac:dyDescent="0.2">
      <c r="A11" s="13" t="s">
        <v>70</v>
      </c>
      <c r="B11" s="14"/>
      <c r="C11" s="15">
        <f>'(A) Grupo Aval (reported)'!C11-'(B) Grupo Aval (continued)'!C11</f>
        <v>604.46241222532262</v>
      </c>
      <c r="D11" s="14">
        <f>'(A) Grupo Aval (reported)'!D11-'(B) Grupo Aval (continued)'!D11</f>
        <v>561.03049108025516</v>
      </c>
      <c r="E11" s="14">
        <f>'(A) Grupo Aval (reported)'!E11-'(B) Grupo Aval (continued)'!E11</f>
        <v>104.72005094336055</v>
      </c>
      <c r="F11" s="14">
        <f>'(A) Grupo Aval (reported)'!F11-'(B) Grupo Aval (continued)'!F11</f>
        <v>-163.71148407160217</v>
      </c>
      <c r="G11" s="14">
        <f>'(A) Grupo Aval (reported)'!G11-'(B) Grupo Aval (continued)'!G11</f>
        <v>-316.77805621526932</v>
      </c>
      <c r="H11" s="14">
        <f>'(A) Grupo Aval (reported)'!H11-'(B) Grupo Aval (continued)'!H11</f>
        <v>-192.56029558269074</v>
      </c>
      <c r="I11" s="14">
        <f>'(A) Grupo Aval (reported)'!I11-'(B) Grupo Aval (continued)'!I11</f>
        <v>-58.555743658518622</v>
      </c>
      <c r="J11" s="14">
        <f>'(A) Grupo Aval (reported)'!J11-'(B) Grupo Aval (continued)'!J11</f>
        <v>-132.10609057499823</v>
      </c>
      <c r="K11" s="15">
        <f>'(A) Grupo Aval (reported)'!K11-'(B) Grupo Aval (continued)'!K11</f>
        <v>-370.41804855762166</v>
      </c>
      <c r="L11" s="15">
        <f>'(A) Grupo Aval (reported)'!L11-'(B) Grupo Aval (continued)'!L11</f>
        <v>-422.84901598015858</v>
      </c>
      <c r="M11" s="15">
        <f>'(A) Grupo Aval (reported)'!M11-'(B) Grupo Aval (continued)'!M11</f>
        <v>-576.02466929426009</v>
      </c>
    </row>
    <row r="12" spans="1:13" ht="17.45" customHeight="1" x14ac:dyDescent="0.2">
      <c r="A12" s="13"/>
      <c r="B12" s="16"/>
      <c r="C12" s="16"/>
      <c r="D12" s="16"/>
      <c r="E12" s="16"/>
      <c r="F12" s="16"/>
      <c r="G12" s="16"/>
      <c r="H12" s="16"/>
      <c r="I12" s="16"/>
      <c r="J12" s="16"/>
      <c r="K12" s="16"/>
      <c r="L12" s="16"/>
      <c r="M12" s="16"/>
    </row>
    <row r="13" spans="1:13" ht="17.45" customHeight="1" x14ac:dyDescent="0.2">
      <c r="A13" s="13" t="s">
        <v>71</v>
      </c>
      <c r="B13" s="18"/>
      <c r="C13" s="18"/>
      <c r="D13" s="18"/>
      <c r="E13" s="18"/>
      <c r="F13" s="18"/>
      <c r="G13" s="18"/>
      <c r="H13" s="18"/>
      <c r="I13" s="18"/>
      <c r="J13" s="18"/>
      <c r="K13" s="18"/>
      <c r="L13" s="18"/>
      <c r="M13" s="18"/>
    </row>
    <row r="14" spans="1:13" ht="17.45" customHeight="1" x14ac:dyDescent="0.2">
      <c r="A14" s="20" t="s">
        <v>72</v>
      </c>
      <c r="B14" s="18"/>
      <c r="C14" s="18">
        <f>'(A) Grupo Aval (reported)'!C14-'(B) Grupo Aval (continued)'!C14</f>
        <v>45.854706227639326</v>
      </c>
      <c r="D14" s="18">
        <f>'(A) Grupo Aval (reported)'!D14-'(B) Grupo Aval (continued)'!D14</f>
        <v>39.173337952011025</v>
      </c>
      <c r="E14" s="18">
        <f>'(A) Grupo Aval (reported)'!E14-'(B) Grupo Aval (continued)'!E14</f>
        <v>35.312713495786738</v>
      </c>
      <c r="F14" s="18">
        <f>'(A) Grupo Aval (reported)'!F14-'(B) Grupo Aval (continued)'!F14</f>
        <v>31.476235506550438</v>
      </c>
      <c r="G14" s="18">
        <f>'(A) Grupo Aval (reported)'!G14-'(B) Grupo Aval (continued)'!G14</f>
        <v>29.52436966334335</v>
      </c>
      <c r="H14" s="18">
        <f>'(A) Grupo Aval (reported)'!H14-'(B) Grupo Aval (continued)'!H14</f>
        <v>29.815247458316662</v>
      </c>
      <c r="I14" s="18">
        <f>'(A) Grupo Aval (reported)'!I14-'(B) Grupo Aval (continued)'!I14</f>
        <v>28.765853868990234</v>
      </c>
      <c r="J14" s="18">
        <f>'(A) Grupo Aval (reported)'!J14-'(B) Grupo Aval (continued)'!J14</f>
        <v>27.927082616175539</v>
      </c>
      <c r="K14" s="18">
        <f>'(A) Grupo Aval (reported)'!K14-'(B) Grupo Aval (continued)'!K14</f>
        <v>24.724408829089953</v>
      </c>
      <c r="L14" s="18">
        <f>'(A) Grupo Aval (reported)'!L14-'(B) Grupo Aval (continued)'!L14</f>
        <v>22.939710094229667</v>
      </c>
      <c r="M14" s="18">
        <f>'(A) Grupo Aval (reported)'!M14-'(B) Grupo Aval (continued)'!M14</f>
        <v>20.942300930615602</v>
      </c>
    </row>
    <row r="15" spans="1:13" ht="17.45" customHeight="1" x14ac:dyDescent="0.2">
      <c r="A15" s="20" t="s">
        <v>73</v>
      </c>
      <c r="B15" s="18"/>
      <c r="C15" s="18">
        <f>'(A) Grupo Aval (reported)'!C15-'(B) Grupo Aval (continued)'!C15</f>
        <v>101.46071870751894</v>
      </c>
      <c r="D15" s="18">
        <f>'(A) Grupo Aval (reported)'!D15-'(B) Grupo Aval (continued)'!D15</f>
        <v>92.39633072552715</v>
      </c>
      <c r="E15" s="18">
        <f>'(A) Grupo Aval (reported)'!E15-'(B) Grupo Aval (continued)'!E15</f>
        <v>90.373062965005374</v>
      </c>
      <c r="F15" s="18">
        <f>'(A) Grupo Aval (reported)'!F15-'(B) Grupo Aval (continued)'!F15</f>
        <v>86.244566046982072</v>
      </c>
      <c r="G15" s="18">
        <f>'(A) Grupo Aval (reported)'!G15-'(B) Grupo Aval (continued)'!G15</f>
        <v>86.893541611569162</v>
      </c>
      <c r="H15" s="18">
        <f>'(A) Grupo Aval (reported)'!H15-'(B) Grupo Aval (continued)'!H15</f>
        <v>93.816489763355094</v>
      </c>
      <c r="I15" s="18">
        <f>'(A) Grupo Aval (reported)'!I15-'(B) Grupo Aval (continued)'!I15</f>
        <v>96.098084995724093</v>
      </c>
      <c r="J15" s="18">
        <f>'(A) Grupo Aval (reported)'!J15-'(B) Grupo Aval (continued)'!J15</f>
        <v>103.54886195647214</v>
      </c>
      <c r="K15" s="18">
        <f>'(A) Grupo Aval (reported)'!K15-'(B) Grupo Aval (continued)'!K15</f>
        <v>100.43101105556616</v>
      </c>
      <c r="L15" s="18">
        <f>'(A) Grupo Aval (reported)'!L15-'(B) Grupo Aval (continued)'!L15</f>
        <v>97.630643922355375</v>
      </c>
      <c r="M15" s="18">
        <f>'(A) Grupo Aval (reported)'!M15-'(B) Grupo Aval (continued)'!M15</f>
        <v>98.38456122628304</v>
      </c>
    </row>
    <row r="16" spans="1:13" ht="17.45" customHeight="1" x14ac:dyDescent="0.2">
      <c r="A16" s="20" t="s">
        <v>74</v>
      </c>
      <c r="B16" s="18"/>
      <c r="C16" s="18">
        <f>'(A) Grupo Aval (reported)'!C16-'(B) Grupo Aval (continued)'!C16</f>
        <v>0.36044288640050581</v>
      </c>
      <c r="D16" s="18">
        <f>'(A) Grupo Aval (reported)'!D16-'(B) Grupo Aval (continued)'!D16</f>
        <v>0.34799091007153038</v>
      </c>
      <c r="E16" s="18">
        <f>'(A) Grupo Aval (reported)'!E16-'(B) Grupo Aval (continued)'!E16</f>
        <v>0</v>
      </c>
      <c r="F16" s="18">
        <f>'(A) Grupo Aval (reported)'!F16-'(B) Grupo Aval (continued)'!F16</f>
        <v>0</v>
      </c>
      <c r="G16" s="18">
        <f>'(A) Grupo Aval (reported)'!G16-'(B) Grupo Aval (continued)'!G16</f>
        <v>0</v>
      </c>
      <c r="H16" s="18">
        <f>'(A) Grupo Aval (reported)'!H16-'(B) Grupo Aval (continued)'!H16</f>
        <v>0</v>
      </c>
      <c r="I16" s="18">
        <f>'(A) Grupo Aval (reported)'!I16-'(B) Grupo Aval (continued)'!I16</f>
        <v>0</v>
      </c>
      <c r="J16" s="18">
        <f>'(A) Grupo Aval (reported)'!J16-'(B) Grupo Aval (continued)'!J16</f>
        <v>0</v>
      </c>
      <c r="K16" s="18">
        <f>'(A) Grupo Aval (reported)'!K16-'(B) Grupo Aval (continued)'!K16</f>
        <v>0</v>
      </c>
      <c r="L16" s="18">
        <f>'(A) Grupo Aval (reported)'!L16-'(B) Grupo Aval (continued)'!L16</f>
        <v>0</v>
      </c>
      <c r="M16" s="18">
        <f>'(A) Grupo Aval (reported)'!M16-'(B) Grupo Aval (continued)'!M16</f>
        <v>0</v>
      </c>
    </row>
    <row r="17" spans="1:13" ht="17.45" customHeight="1" x14ac:dyDescent="0.2">
      <c r="A17" s="21" t="s">
        <v>75</v>
      </c>
      <c r="B17" s="22"/>
      <c r="C17" s="22">
        <f>'(A) Grupo Aval (reported)'!C17-'(B) Grupo Aval (continued)'!C17</f>
        <v>147.67586782155922</v>
      </c>
      <c r="D17" s="22">
        <f>'(A) Grupo Aval (reported)'!D17-'(B) Grupo Aval (continued)'!D17</f>
        <v>131.9176595876088</v>
      </c>
      <c r="E17" s="22">
        <f>'(A) Grupo Aval (reported)'!E17-'(B) Grupo Aval (continued)'!E17</f>
        <v>125.68577646079211</v>
      </c>
      <c r="F17" s="22">
        <f>'(A) Grupo Aval (reported)'!F17-'(B) Grupo Aval (continued)'!F17</f>
        <v>117.72080155353251</v>
      </c>
      <c r="G17" s="22">
        <f>'(A) Grupo Aval (reported)'!G17-'(B) Grupo Aval (continued)'!G17</f>
        <v>116.4179112749116</v>
      </c>
      <c r="H17" s="22">
        <f>'(A) Grupo Aval (reported)'!H17-'(B) Grupo Aval (continued)'!H17</f>
        <v>123.63173722167267</v>
      </c>
      <c r="I17" s="22">
        <f>'(A) Grupo Aval (reported)'!I17-'(B) Grupo Aval (continued)'!I17</f>
        <v>124.86393886471706</v>
      </c>
      <c r="J17" s="22">
        <f>'(A) Grupo Aval (reported)'!J17-'(B) Grupo Aval (continued)'!J17</f>
        <v>131.47594457264495</v>
      </c>
      <c r="K17" s="22">
        <f>'(A) Grupo Aval (reported)'!K17-'(B) Grupo Aval (continued)'!K17</f>
        <v>125.15541988465338</v>
      </c>
      <c r="L17" s="22">
        <f>'(A) Grupo Aval (reported)'!L17-'(B) Grupo Aval (continued)'!L17</f>
        <v>120.57035401658504</v>
      </c>
      <c r="M17" s="22">
        <f>'(A) Grupo Aval (reported)'!M17-'(B) Grupo Aval (continued)'!M17</f>
        <v>119.32686215689682</v>
      </c>
    </row>
    <row r="18" spans="1:13" s="25" customFormat="1" ht="17.45" customHeight="1" x14ac:dyDescent="0.2">
      <c r="A18" s="23" t="s">
        <v>76</v>
      </c>
      <c r="B18" s="24"/>
      <c r="C18" s="24">
        <f>'(A) Grupo Aval (reported)'!C18-'(B) Grupo Aval (continued)'!C18</f>
        <v>-1.981218699999987E-2</v>
      </c>
      <c r="D18" s="24">
        <f>'(A) Grupo Aval (reported)'!D18-'(B) Grupo Aval (continued)'!D18</f>
        <v>-1.981218699999987E-2</v>
      </c>
      <c r="E18" s="24">
        <f>'(A) Grupo Aval (reported)'!E18-'(B) Grupo Aval (continued)'!E18</f>
        <v>2.6430701000000001E-2</v>
      </c>
      <c r="F18" s="24">
        <f>'(A) Grupo Aval (reported)'!F18-'(B) Grupo Aval (continued)'!F18</f>
        <v>0.49869463099999978</v>
      </c>
      <c r="G18" s="24">
        <f>'(A) Grupo Aval (reported)'!G18-'(B) Grupo Aval (continued)'!G18</f>
        <v>0.50948907199999982</v>
      </c>
      <c r="H18" s="24">
        <f>'(A) Grupo Aval (reported)'!H18-'(B) Grupo Aval (continued)'!H18</f>
        <v>0.4784361199999998</v>
      </c>
      <c r="I18" s="24">
        <f>'(A) Grupo Aval (reported)'!I18-'(B) Grupo Aval (continued)'!I18</f>
        <v>0.48857307999999988</v>
      </c>
      <c r="J18" s="24">
        <f>'(A) Grupo Aval (reported)'!J18-'(B) Grupo Aval (continued)'!J18</f>
        <v>3.4762782000000048E-2</v>
      </c>
      <c r="K18" s="24">
        <f>'(A) Grupo Aval (reported)'!K18-'(B) Grupo Aval (continued)'!K18</f>
        <v>2.491081499999992E-2</v>
      </c>
      <c r="L18" s="24">
        <f>'(A) Grupo Aval (reported)'!L18-'(B) Grupo Aval (continued)'!L18</f>
        <v>1.4401136999999897E-2</v>
      </c>
      <c r="M18" s="24">
        <f>'(A) Grupo Aval (reported)'!M18-'(B) Grupo Aval (continued)'!M18</f>
        <v>0</v>
      </c>
    </row>
    <row r="19" spans="1:13" ht="17.45" hidden="1" customHeight="1" outlineLevel="1" x14ac:dyDescent="0.2">
      <c r="A19" s="26" t="s">
        <v>77</v>
      </c>
      <c r="B19" s="18"/>
      <c r="C19" s="18">
        <f>'(A) Grupo Aval (reported)'!C19-'(B) Grupo Aval (continued)'!C19</f>
        <v>3504.5044459817545</v>
      </c>
      <c r="D19" s="18">
        <f>'(A) Grupo Aval (reported)'!D19-'(B) Grupo Aval (continued)'!D19</f>
        <v>3022.171774870123</v>
      </c>
      <c r="E19" s="18">
        <f>'(A) Grupo Aval (reported)'!E19-'(B) Grupo Aval (continued)'!E19</f>
        <v>2986.7064120002869</v>
      </c>
      <c r="F19" s="18">
        <f>'(A) Grupo Aval (reported)'!F19-'(B) Grupo Aval (continued)'!F19</f>
        <v>2994.5142913858181</v>
      </c>
      <c r="G19" s="18">
        <f>'(A) Grupo Aval (reported)'!G19-'(B) Grupo Aval (continued)'!G19</f>
        <v>3077.7845308849828</v>
      </c>
      <c r="H19" s="18">
        <f>'(A) Grupo Aval (reported)'!H19-'(B) Grupo Aval (continued)'!H19</f>
        <v>3479.8245783715065</v>
      </c>
      <c r="I19" s="18">
        <f>'(A) Grupo Aval (reported)'!I19-'(B) Grupo Aval (continued)'!I19</f>
        <v>3654.9049532557401</v>
      </c>
      <c r="J19" s="18">
        <f>'(A) Grupo Aval (reported)'!J19-'(B) Grupo Aval (continued)'!J19</f>
        <v>3852.7299537922481</v>
      </c>
      <c r="K19" s="18">
        <f>'(A) Grupo Aval (reported)'!K19-'(B) Grupo Aval (continued)'!K19</f>
        <v>3379.7866687845344</v>
      </c>
      <c r="L19" s="19">
        <f>'(A) Grupo Aval (reported)'!L19-'(B) Grupo Aval (continued)'!L19</f>
        <v>3152.8294162331367</v>
      </c>
      <c r="M19" s="19">
        <f>'(A) Grupo Aval (reported)'!M19-'(B) Grupo Aval (continued)'!M19</f>
        <v>2690.2568933701587</v>
      </c>
    </row>
    <row r="20" spans="1:13" ht="17.45" hidden="1" customHeight="1" outlineLevel="1" x14ac:dyDescent="0.2">
      <c r="A20" s="26" t="s">
        <v>78</v>
      </c>
      <c r="B20" s="18"/>
      <c r="C20" s="18">
        <f>'(A) Grupo Aval (reported)'!C20-'(B) Grupo Aval (continued)'!C20</f>
        <v>0</v>
      </c>
      <c r="D20" s="18">
        <f>'(A) Grupo Aval (reported)'!D20-'(B) Grupo Aval (continued)'!D20</f>
        <v>0</v>
      </c>
      <c r="E20" s="18">
        <f>'(A) Grupo Aval (reported)'!E20-'(B) Grupo Aval (continued)'!E20</f>
        <v>0</v>
      </c>
      <c r="F20" s="18">
        <f>'(A) Grupo Aval (reported)'!F20-'(B) Grupo Aval (continued)'!F20</f>
        <v>0</v>
      </c>
      <c r="G20" s="18">
        <f>'(A) Grupo Aval (reported)'!G20-'(B) Grupo Aval (continued)'!G20</f>
        <v>0</v>
      </c>
      <c r="H20" s="18">
        <f>'(A) Grupo Aval (reported)'!H20-'(B) Grupo Aval (continued)'!H20</f>
        <v>0</v>
      </c>
      <c r="I20" s="18">
        <f>'(A) Grupo Aval (reported)'!I20-'(B) Grupo Aval (continued)'!I20</f>
        <v>0</v>
      </c>
      <c r="J20" s="18">
        <f>'(A) Grupo Aval (reported)'!J20-'(B) Grupo Aval (continued)'!J20</f>
        <v>0</v>
      </c>
      <c r="K20" s="18">
        <f>'(A) Grupo Aval (reported)'!K20-'(B) Grupo Aval (continued)'!K20</f>
        <v>0</v>
      </c>
      <c r="L20" s="18">
        <f>'(A) Grupo Aval (reported)'!L20-'(B) Grupo Aval (continued)'!L20</f>
        <v>0</v>
      </c>
      <c r="M20" s="18">
        <f>'(A) Grupo Aval (reported)'!M20-'(B) Grupo Aval (continued)'!M20</f>
        <v>0</v>
      </c>
    </row>
    <row r="21" spans="1:13" ht="17.45" customHeight="1" collapsed="1" x14ac:dyDescent="0.2">
      <c r="A21" s="20" t="s">
        <v>79</v>
      </c>
      <c r="B21" s="18"/>
      <c r="C21" s="18">
        <f>'(A) Grupo Aval (reported)'!C21-'(B) Grupo Aval (continued)'!C21</f>
        <v>3504.5044459817545</v>
      </c>
      <c r="D21" s="18">
        <f>'(A) Grupo Aval (reported)'!D21-'(B) Grupo Aval (continued)'!D21</f>
        <v>3022.171774870123</v>
      </c>
      <c r="E21" s="18">
        <f>'(A) Grupo Aval (reported)'!E21-'(B) Grupo Aval (continued)'!E21</f>
        <v>2986.7064120002869</v>
      </c>
      <c r="F21" s="18">
        <f>'(A) Grupo Aval (reported)'!F21-'(B) Grupo Aval (continued)'!F21</f>
        <v>2994.5142913858181</v>
      </c>
      <c r="G21" s="18">
        <f>'(A) Grupo Aval (reported)'!G21-'(B) Grupo Aval (continued)'!G21</f>
        <v>3077.7845308849828</v>
      </c>
      <c r="H21" s="18">
        <f>'(A) Grupo Aval (reported)'!H21-'(B) Grupo Aval (continued)'!H21</f>
        <v>3479.8245783715065</v>
      </c>
      <c r="I21" s="18">
        <f>'(A) Grupo Aval (reported)'!I21-'(B) Grupo Aval (continued)'!I21</f>
        <v>3654.9049532557401</v>
      </c>
      <c r="J21" s="18">
        <f>'(A) Grupo Aval (reported)'!J21-'(B) Grupo Aval (continued)'!J21</f>
        <v>3852.7299537922481</v>
      </c>
      <c r="K21" s="18">
        <f>'(A) Grupo Aval (reported)'!K21-'(B) Grupo Aval (continued)'!K21</f>
        <v>3379.7866687845344</v>
      </c>
      <c r="L21" s="19">
        <f>'(A) Grupo Aval (reported)'!L21-'(B) Grupo Aval (continued)'!L21</f>
        <v>3152.8294162331367</v>
      </c>
      <c r="M21" s="19">
        <f>'(A) Grupo Aval (reported)'!M21-'(B) Grupo Aval (continued)'!M21</f>
        <v>2690.2568933701587</v>
      </c>
    </row>
    <row r="22" spans="1:13" ht="17.45" customHeight="1" x14ac:dyDescent="0.2">
      <c r="A22" s="20" t="s">
        <v>80</v>
      </c>
      <c r="B22" s="18"/>
      <c r="C22" s="18">
        <f>'(A) Grupo Aval (reported)'!C22-'(B) Grupo Aval (continued)'!C22</f>
        <v>342.89638916608055</v>
      </c>
      <c r="D22" s="18">
        <f>'(A) Grupo Aval (reported)'!D22-'(B) Grupo Aval (continued)'!D22</f>
        <v>300.84938199507451</v>
      </c>
      <c r="E22" s="18">
        <f>'(A) Grupo Aval (reported)'!E22-'(B) Grupo Aval (continued)'!E22</f>
        <v>294.01485594036421</v>
      </c>
      <c r="F22" s="18">
        <f>'(A) Grupo Aval (reported)'!F22-'(B) Grupo Aval (continued)'!F22</f>
        <v>251.6092982173941</v>
      </c>
      <c r="G22" s="18">
        <f>'(A) Grupo Aval (reported)'!G22-'(B) Grupo Aval (continued)'!G22</f>
        <v>248.03250223428404</v>
      </c>
      <c r="H22" s="18">
        <f>'(A) Grupo Aval (reported)'!H22-'(B) Grupo Aval (continued)'!H22</f>
        <v>265.20618405194</v>
      </c>
      <c r="I22" s="18">
        <f>'(A) Grupo Aval (reported)'!I22-'(B) Grupo Aval (continued)'!I22</f>
        <v>252.07736036827373</v>
      </c>
      <c r="J22" s="18">
        <f>'(A) Grupo Aval (reported)'!J22-'(B) Grupo Aval (continued)'!J22</f>
        <v>218.78783037964786</v>
      </c>
      <c r="K22" s="18">
        <f>'(A) Grupo Aval (reported)'!K22-'(B) Grupo Aval (continued)'!K22</f>
        <v>205.67667777437418</v>
      </c>
      <c r="L22" s="19">
        <f>'(A) Grupo Aval (reported)'!L22-'(B) Grupo Aval (continued)'!L22</f>
        <v>187.22204137836343</v>
      </c>
      <c r="M22" s="19">
        <f>'(A) Grupo Aval (reported)'!M22-'(B) Grupo Aval (continued)'!M22</f>
        <v>181.31597433939351</v>
      </c>
    </row>
    <row r="23" spans="1:13" ht="17.45" customHeight="1" x14ac:dyDescent="0.2">
      <c r="A23" s="21" t="s">
        <v>81</v>
      </c>
      <c r="B23" s="22"/>
      <c r="C23" s="22">
        <f>'(A) Grupo Aval (reported)'!C23-'(B) Grupo Aval (continued)'!C23</f>
        <v>3847.3810229608353</v>
      </c>
      <c r="D23" s="22">
        <f>'(A) Grupo Aval (reported)'!D23-'(B) Grupo Aval (continued)'!D23</f>
        <v>3323.0013446781959</v>
      </c>
      <c r="E23" s="22">
        <f>'(A) Grupo Aval (reported)'!E23-'(B) Grupo Aval (continued)'!E23</f>
        <v>3280.7476986416514</v>
      </c>
      <c r="F23" s="22">
        <f>'(A) Grupo Aval (reported)'!F23-'(B) Grupo Aval (continued)'!F23</f>
        <v>3246.6222842342177</v>
      </c>
      <c r="G23" s="22">
        <f>'(A) Grupo Aval (reported)'!G23-'(B) Grupo Aval (continued)'!G23</f>
        <v>3326.3265221912661</v>
      </c>
      <c r="H23" s="22">
        <f>'(A) Grupo Aval (reported)'!H23-'(B) Grupo Aval (continued)'!H23</f>
        <v>3745.509198543441</v>
      </c>
      <c r="I23" s="22">
        <f>'(A) Grupo Aval (reported)'!I23-'(B) Grupo Aval (continued)'!I23</f>
        <v>3907.4708867040172</v>
      </c>
      <c r="J23" s="22">
        <f>'(A) Grupo Aval (reported)'!J23-'(B) Grupo Aval (continued)'!J23</f>
        <v>4071.5525469538989</v>
      </c>
      <c r="K23" s="22">
        <f>'(A) Grupo Aval (reported)'!K23-'(B) Grupo Aval (continued)'!K23</f>
        <v>3585.4882573739087</v>
      </c>
      <c r="L23" s="22">
        <f>'(A) Grupo Aval (reported)'!L23-'(B) Grupo Aval (continued)'!L23</f>
        <v>3340.0658587485013</v>
      </c>
      <c r="M23" s="22">
        <f>'(A) Grupo Aval (reported)'!M23-'(B) Grupo Aval (continued)'!M23</f>
        <v>2871.5728677095467</v>
      </c>
    </row>
    <row r="24" spans="1:13" ht="17.45" customHeight="1" x14ac:dyDescent="0.2">
      <c r="A24" s="13" t="s">
        <v>82</v>
      </c>
      <c r="B24" s="22"/>
      <c r="C24" s="22">
        <f>'(A) Grupo Aval (reported)'!C24-'(B) Grupo Aval (continued)'!C24</f>
        <v>0</v>
      </c>
      <c r="D24" s="22">
        <f>'(A) Grupo Aval (reported)'!D24-'(B) Grupo Aval (continued)'!D24</f>
        <v>8.8405154219799442E-2</v>
      </c>
      <c r="E24" s="22">
        <f>'(A) Grupo Aval (reported)'!E24-'(B) Grupo Aval (continued)'!E24</f>
        <v>5.0416332599807987</v>
      </c>
      <c r="F24" s="22">
        <f>'(A) Grupo Aval (reported)'!F24-'(B) Grupo Aval (continued)'!F24</f>
        <v>0</v>
      </c>
      <c r="G24" s="22">
        <f>'(A) Grupo Aval (reported)'!G24-'(B) Grupo Aval (continued)'!G24</f>
        <v>0</v>
      </c>
      <c r="H24" s="22">
        <f>'(A) Grupo Aval (reported)'!H24-'(B) Grupo Aval (continued)'!H24</f>
        <v>0</v>
      </c>
      <c r="I24" s="22">
        <f>'(A) Grupo Aval (reported)'!I24-'(B) Grupo Aval (continued)'!I24</f>
        <v>0</v>
      </c>
      <c r="J24" s="22">
        <f>'(A) Grupo Aval (reported)'!J24-'(B) Grupo Aval (continued)'!J24</f>
        <v>0</v>
      </c>
      <c r="K24" s="22">
        <f>'(A) Grupo Aval (reported)'!K24-'(B) Grupo Aval (continued)'!K24</f>
        <v>0</v>
      </c>
      <c r="L24" s="22">
        <f>'(A) Grupo Aval (reported)'!L24-'(B) Grupo Aval (continued)'!L24</f>
        <v>0</v>
      </c>
      <c r="M24" s="22">
        <f>'(A) Grupo Aval (reported)'!M24-'(B) Grupo Aval (continued)'!M24</f>
        <v>0</v>
      </c>
    </row>
    <row r="25" spans="1:13" ht="17.45" customHeight="1" x14ac:dyDescent="0.2">
      <c r="A25" s="21"/>
      <c r="B25" s="28"/>
      <c r="C25" s="28">
        <f>'(A) Grupo Aval (reported)'!C25-'(B) Grupo Aval (continued)'!C25</f>
        <v>0</v>
      </c>
      <c r="D25" s="28">
        <f>'(A) Grupo Aval (reported)'!D25-'(B) Grupo Aval (continued)'!D25</f>
        <v>0</v>
      </c>
      <c r="E25" s="28">
        <f>'(A) Grupo Aval (reported)'!E25-'(B) Grupo Aval (continued)'!E25</f>
        <v>0</v>
      </c>
      <c r="F25" s="28">
        <f>'(A) Grupo Aval (reported)'!F25-'(B) Grupo Aval (continued)'!F25</f>
        <v>0</v>
      </c>
      <c r="G25" s="28">
        <f>'(A) Grupo Aval (reported)'!G25-'(B) Grupo Aval (continued)'!G25</f>
        <v>0</v>
      </c>
      <c r="H25" s="28">
        <f>'(A) Grupo Aval (reported)'!H25-'(B) Grupo Aval (continued)'!H25</f>
        <v>0</v>
      </c>
      <c r="I25" s="28">
        <f>'(A) Grupo Aval (reported)'!I25-'(B) Grupo Aval (continued)'!I25</f>
        <v>0</v>
      </c>
      <c r="J25" s="28">
        <f>'(A) Grupo Aval (reported)'!J25-'(B) Grupo Aval (continued)'!J25</f>
        <v>0</v>
      </c>
      <c r="K25" s="28">
        <f>'(A) Grupo Aval (reported)'!K25-'(B) Grupo Aval (continued)'!K25</f>
        <v>0</v>
      </c>
      <c r="L25" s="28">
        <f>'(A) Grupo Aval (reported)'!L25-'(B) Grupo Aval (continued)'!L25</f>
        <v>0</v>
      </c>
      <c r="M25" s="28">
        <f>'(A) Grupo Aval (reported)'!M25-'(B) Grupo Aval (continued)'!M25</f>
        <v>0</v>
      </c>
    </row>
    <row r="26" spans="1:13" ht="17.45" customHeight="1" x14ac:dyDescent="0.2">
      <c r="A26" s="21" t="s">
        <v>83</v>
      </c>
      <c r="B26" s="22"/>
      <c r="C26" s="22">
        <f>'(A) Grupo Aval (reported)'!C26-'(B) Grupo Aval (continued)'!C26</f>
        <v>0</v>
      </c>
      <c r="D26" s="22">
        <f>'(A) Grupo Aval (reported)'!D26-'(B) Grupo Aval (continued)'!D26</f>
        <v>0</v>
      </c>
      <c r="E26" s="22">
        <f>'(A) Grupo Aval (reported)'!E26-'(B) Grupo Aval (continued)'!E26</f>
        <v>0</v>
      </c>
      <c r="F26" s="22">
        <f>'(A) Grupo Aval (reported)'!F26-'(B) Grupo Aval (continued)'!F26</f>
        <v>0</v>
      </c>
      <c r="G26" s="22">
        <f>'(A) Grupo Aval (reported)'!G26-'(B) Grupo Aval (continued)'!G26</f>
        <v>0</v>
      </c>
      <c r="H26" s="22">
        <f>'(A) Grupo Aval (reported)'!H26-'(B) Grupo Aval (continued)'!H26</f>
        <v>0</v>
      </c>
      <c r="I26" s="22">
        <f>'(A) Grupo Aval (reported)'!I26-'(B) Grupo Aval (continued)'!I26</f>
        <v>0</v>
      </c>
      <c r="J26" s="22">
        <f>'(A) Grupo Aval (reported)'!J26-'(B) Grupo Aval (continued)'!J26</f>
        <v>0</v>
      </c>
      <c r="K26" s="22">
        <f>'(A) Grupo Aval (reported)'!K26-'(B) Grupo Aval (continued)'!K26</f>
        <v>0</v>
      </c>
      <c r="L26" s="22">
        <f>'(A) Grupo Aval (reported)'!L26-'(B) Grupo Aval (continued)'!L26</f>
        <v>0</v>
      </c>
      <c r="M26" s="22">
        <f>'(A) Grupo Aval (reported)'!M26-'(B) Grupo Aval (continued)'!M26</f>
        <v>0</v>
      </c>
    </row>
    <row r="27" spans="1:13" ht="17.45" customHeight="1" x14ac:dyDescent="0.2">
      <c r="A27" s="29" t="s">
        <v>84</v>
      </c>
      <c r="B27" s="16"/>
      <c r="C27" s="16">
        <f>'(A) Grupo Aval (reported)'!C27-'(B) Grupo Aval (continued)'!C27</f>
        <v>9691.6555304243229</v>
      </c>
      <c r="D27" s="16">
        <f>'(A) Grupo Aval (reported)'!D27-'(B) Grupo Aval (continued)'!D27</f>
        <v>8866.7616489718494</v>
      </c>
      <c r="E27" s="16">
        <f>'(A) Grupo Aval (reported)'!E27-'(B) Grupo Aval (continued)'!E27</f>
        <v>8422.8853775548341</v>
      </c>
      <c r="F27" s="16">
        <f>'(A) Grupo Aval (reported)'!F27-'(B) Grupo Aval (continued)'!F27</f>
        <v>7648.5273969424888</v>
      </c>
      <c r="G27" s="16">
        <f>'(A) Grupo Aval (reported)'!G27-'(B) Grupo Aval (continued)'!G27</f>
        <v>7618.5142244409508</v>
      </c>
      <c r="H27" s="16">
        <f>'(A) Grupo Aval (reported)'!H27-'(B) Grupo Aval (continued)'!H27</f>
        <v>8227.653506446688</v>
      </c>
      <c r="I27" s="16">
        <f>'(A) Grupo Aval (reported)'!I27-'(B) Grupo Aval (continued)'!I27</f>
        <v>8482.2474569300393</v>
      </c>
      <c r="J27" s="16">
        <f>'(A) Grupo Aval (reported)'!J27-'(B) Grupo Aval (continued)'!J27</f>
        <v>9211.4938677024766</v>
      </c>
      <c r="K27" s="16">
        <f>'(A) Grupo Aval (reported)'!K27-'(B) Grupo Aval (continued)'!K27</f>
        <v>8724.748578433253</v>
      </c>
      <c r="L27" s="17">
        <f>'(A) Grupo Aval (reported)'!L27-'(B) Grupo Aval (continued)'!L27</f>
        <v>8484.4610279558838</v>
      </c>
      <c r="M27" s="17">
        <f>'(A) Grupo Aval (reported)'!M27-'(B) Grupo Aval (continued)'!M27</f>
        <v>8478.4772003923281</v>
      </c>
    </row>
    <row r="28" spans="1:13" ht="17.45" customHeight="1" x14ac:dyDescent="0.2">
      <c r="A28" s="30" t="s">
        <v>84</v>
      </c>
      <c r="B28" s="16"/>
      <c r="C28" s="16">
        <f>'(A) Grupo Aval (reported)'!C28-'(B) Grupo Aval (continued)'!C28</f>
        <v>9590.7810169225704</v>
      </c>
      <c r="D28" s="16">
        <f>'(A) Grupo Aval (reported)'!D28-'(B) Grupo Aval (continued)'!D28</f>
        <v>8642.1748807874828</v>
      </c>
      <c r="E28" s="16">
        <f>'(A) Grupo Aval (reported)'!E28-'(B) Grupo Aval (continued)'!E28</f>
        <v>8226.9690278082999</v>
      </c>
      <c r="F28" s="16">
        <f>'(A) Grupo Aval (reported)'!F28-'(B) Grupo Aval (continued)'!F28</f>
        <v>7577.0558646494319</v>
      </c>
      <c r="G28" s="16">
        <f>'(A) Grupo Aval (reported)'!G28-'(B) Grupo Aval (continued)'!G28</f>
        <v>7545.3551776391832</v>
      </c>
      <c r="H28" s="16">
        <f>'(A) Grupo Aval (reported)'!H28-'(B) Grupo Aval (continued)'!H28</f>
        <v>8151.833425067176</v>
      </c>
      <c r="I28" s="16">
        <f>'(A) Grupo Aval (reported)'!I28-'(B) Grupo Aval (continued)'!I28</f>
        <v>8461.1477939404722</v>
      </c>
      <c r="J28" s="16">
        <f>'(A) Grupo Aval (reported)'!J28-'(B) Grupo Aval (continued)'!J28</f>
        <v>9088.2091256130661</v>
      </c>
      <c r="K28" s="16">
        <f>'(A) Grupo Aval (reported)'!K28-'(B) Grupo Aval (continued)'!K28</f>
        <v>8606.9781646209012</v>
      </c>
      <c r="L28" s="16">
        <f>'(A) Grupo Aval (reported)'!L28-'(B) Grupo Aval (continued)'!L28</f>
        <v>8359.1703986572975</v>
      </c>
      <c r="M28" s="16">
        <f>'(A) Grupo Aval (reported)'!M28-'(B) Grupo Aval (continued)'!M28</f>
        <v>8224.8979196513392</v>
      </c>
    </row>
    <row r="29" spans="1:13" ht="17.45" customHeight="1" x14ac:dyDescent="0.2">
      <c r="A29" s="30" t="s">
        <v>85</v>
      </c>
      <c r="B29" s="16"/>
      <c r="C29" s="16">
        <f>'(A) Grupo Aval (reported)'!C29-'(B) Grupo Aval (continued)'!C29</f>
        <v>100.87451350175979</v>
      </c>
      <c r="D29" s="16">
        <f>'(A) Grupo Aval (reported)'!D29-'(B) Grupo Aval (continued)'!D29</f>
        <v>224.58676818436561</v>
      </c>
      <c r="E29" s="16">
        <f>'(A) Grupo Aval (reported)'!E29-'(B) Grupo Aval (continued)'!E29</f>
        <v>195.91634974653471</v>
      </c>
      <c r="F29" s="16">
        <f>'(A) Grupo Aval (reported)'!F29-'(B) Grupo Aval (continued)'!F29</f>
        <v>71.471532293059227</v>
      </c>
      <c r="G29" s="16">
        <f>'(A) Grupo Aval (reported)'!G29-'(B) Grupo Aval (continued)'!G29</f>
        <v>73.159046801763793</v>
      </c>
      <c r="H29" s="16">
        <f>'(A) Grupo Aval (reported)'!H29-'(B) Grupo Aval (continued)'!H29</f>
        <v>75.820081379514932</v>
      </c>
      <c r="I29" s="16">
        <f>'(A) Grupo Aval (reported)'!I29-'(B) Grupo Aval (continued)'!I29</f>
        <v>21.09966298956607</v>
      </c>
      <c r="J29" s="16">
        <f>'(A) Grupo Aval (reported)'!J29-'(B) Grupo Aval (continued)'!J29</f>
        <v>123.28474208941395</v>
      </c>
      <c r="K29" s="16">
        <f>'(A) Grupo Aval (reported)'!K29-'(B) Grupo Aval (continued)'!K29</f>
        <v>117.77041381234915</v>
      </c>
      <c r="L29" s="17">
        <f>'(A) Grupo Aval (reported)'!L29-'(B) Grupo Aval (continued)'!L29</f>
        <v>125.29062929858173</v>
      </c>
      <c r="M29" s="17">
        <f>'(A) Grupo Aval (reported)'!M29-'(B) Grupo Aval (continued)'!M29</f>
        <v>253.57928074098777</v>
      </c>
    </row>
    <row r="30" spans="1:13" ht="17.45" customHeight="1" x14ac:dyDescent="0.2">
      <c r="A30" s="29" t="s">
        <v>86</v>
      </c>
      <c r="B30" s="16"/>
      <c r="C30" s="16">
        <f>'(A) Grupo Aval (reported)'!C30-'(B) Grupo Aval (continued)'!C30</f>
        <v>3890.8518580630407</v>
      </c>
      <c r="D30" s="16">
        <f>'(A) Grupo Aval (reported)'!D30-'(B) Grupo Aval (continued)'!D30</f>
        <v>3554.8221200241096</v>
      </c>
      <c r="E30" s="16">
        <f>'(A) Grupo Aval (reported)'!E30-'(B) Grupo Aval (continued)'!E30</f>
        <v>3476.6046028117562</v>
      </c>
      <c r="F30" s="16">
        <f>'(A) Grupo Aval (reported)'!F30-'(B) Grupo Aval (continued)'!F30</f>
        <v>3339.6632088449696</v>
      </c>
      <c r="G30" s="16">
        <f>'(A) Grupo Aval (reported)'!G30-'(B) Grupo Aval (continued)'!G30</f>
        <v>3408.1363974996857</v>
      </c>
      <c r="H30" s="16">
        <f>'(A) Grupo Aval (reported)'!H30-'(B) Grupo Aval (continued)'!H30</f>
        <v>3809.5696534059025</v>
      </c>
      <c r="I30" s="16">
        <f>'(A) Grupo Aval (reported)'!I30-'(B) Grupo Aval (continued)'!I30</f>
        <v>3938.3881188305677</v>
      </c>
      <c r="J30" s="16">
        <f>'(A) Grupo Aval (reported)'!J30-'(B) Grupo Aval (continued)'!J30</f>
        <v>4248.354866708476</v>
      </c>
      <c r="K30" s="16">
        <f>'(A) Grupo Aval (reported)'!K30-'(B) Grupo Aval (continued)'!K30</f>
        <v>4085.3570948630659</v>
      </c>
      <c r="L30" s="16">
        <f>'(A) Grupo Aval (reported)'!L30-'(B) Grupo Aval (continued)'!L30</f>
        <v>3999.9085510202567</v>
      </c>
      <c r="M30" s="16">
        <f>'(A) Grupo Aval (reported)'!M30-'(B) Grupo Aval (continued)'!M30</f>
        <v>3923.40022903309</v>
      </c>
    </row>
    <row r="31" spans="1:13" ht="17.45" customHeight="1" x14ac:dyDescent="0.2">
      <c r="A31" s="29" t="s">
        <v>87</v>
      </c>
      <c r="B31" s="16"/>
      <c r="C31" s="16">
        <f>'(A) Grupo Aval (reported)'!C31-'(B) Grupo Aval (continued)'!C31</f>
        <v>3861.6521791251234</v>
      </c>
      <c r="D31" s="16">
        <f>'(A) Grupo Aval (reported)'!D31-'(B) Grupo Aval (continued)'!D31</f>
        <v>3480.7524343427867</v>
      </c>
      <c r="E31" s="16">
        <f>'(A) Grupo Aval (reported)'!E31-'(B) Grupo Aval (continued)'!E31</f>
        <v>3345.6674461334424</v>
      </c>
      <c r="F31" s="16">
        <f>'(A) Grupo Aval (reported)'!F31-'(B) Grupo Aval (continued)'!F31</f>
        <v>3122.518033307475</v>
      </c>
      <c r="G31" s="16">
        <f>'(A) Grupo Aval (reported)'!G31-'(B) Grupo Aval (continued)'!G31</f>
        <v>3115.1848921352448</v>
      </c>
      <c r="H31" s="16">
        <f>'(A) Grupo Aval (reported)'!H31-'(B) Grupo Aval (continued)'!H31</f>
        <v>3361.0085829520485</v>
      </c>
      <c r="I31" s="16">
        <f>'(A) Grupo Aval (reported)'!I31-'(B) Grupo Aval (continued)'!I31</f>
        <v>3371.7208079293341</v>
      </c>
      <c r="J31" s="16">
        <f>'(A) Grupo Aval (reported)'!J31-'(B) Grupo Aval (continued)'!J31</f>
        <v>3540.8706534374396</v>
      </c>
      <c r="K31" s="16">
        <f>'(A) Grupo Aval (reported)'!K31-'(B) Grupo Aval (continued)'!K31</f>
        <v>3381.6038355290439</v>
      </c>
      <c r="L31" s="16">
        <f>'(A) Grupo Aval (reported)'!L31-'(B) Grupo Aval (continued)'!L31</f>
        <v>3268.7816753452607</v>
      </c>
      <c r="M31" s="16">
        <f>'(A) Grupo Aval (reported)'!M31-'(B) Grupo Aval (continued)'!M31</f>
        <v>3172.7523939372732</v>
      </c>
    </row>
    <row r="32" spans="1:13" ht="17.45" customHeight="1" x14ac:dyDescent="0.2">
      <c r="A32" s="29" t="s">
        <v>88</v>
      </c>
      <c r="B32" s="16"/>
      <c r="C32" s="16">
        <f>'(A) Grupo Aval (reported)'!C32-'(B) Grupo Aval (continued)'!C32</f>
        <v>0</v>
      </c>
      <c r="D32" s="16">
        <f>'(A) Grupo Aval (reported)'!D32-'(B) Grupo Aval (continued)'!D32</f>
        <v>0</v>
      </c>
      <c r="E32" s="16">
        <f>'(A) Grupo Aval (reported)'!E32-'(B) Grupo Aval (continued)'!E32</f>
        <v>0</v>
      </c>
      <c r="F32" s="16">
        <f>'(A) Grupo Aval (reported)'!F32-'(B) Grupo Aval (continued)'!F32</f>
        <v>0</v>
      </c>
      <c r="G32" s="16">
        <f>'(A) Grupo Aval (reported)'!G32-'(B) Grupo Aval (continued)'!G32</f>
        <v>0</v>
      </c>
      <c r="H32" s="16">
        <f>'(A) Grupo Aval (reported)'!H32-'(B) Grupo Aval (continued)'!H32</f>
        <v>0</v>
      </c>
      <c r="I32" s="16">
        <f>'(A) Grupo Aval (reported)'!I32-'(B) Grupo Aval (continued)'!I32</f>
        <v>0</v>
      </c>
      <c r="J32" s="16">
        <f>'(A) Grupo Aval (reported)'!J32-'(B) Grupo Aval (continued)'!J32</f>
        <v>0</v>
      </c>
      <c r="K32" s="16">
        <f>'(A) Grupo Aval (reported)'!K32-'(B) Grupo Aval (continued)'!K32</f>
        <v>0</v>
      </c>
      <c r="L32" s="16">
        <f>'(A) Grupo Aval (reported)'!L32-'(B) Grupo Aval (continued)'!L32</f>
        <v>0</v>
      </c>
      <c r="M32" s="16">
        <f>'(A) Grupo Aval (reported)'!M32-'(B) Grupo Aval (continued)'!M32</f>
        <v>0</v>
      </c>
    </row>
    <row r="33" spans="1:13" ht="17.45" customHeight="1" x14ac:dyDescent="0.2">
      <c r="A33" s="21" t="s">
        <v>89</v>
      </c>
      <c r="B33" s="22"/>
      <c r="C33" s="22">
        <f>'(A) Grupo Aval (reported)'!C33-'(B) Grupo Aval (continued)'!C33</f>
        <v>17444.159567612485</v>
      </c>
      <c r="D33" s="22">
        <f>'(A) Grupo Aval (reported)'!D33-'(B) Grupo Aval (continued)'!D33</f>
        <v>15902.336203338724</v>
      </c>
      <c r="E33" s="22">
        <f>'(A) Grupo Aval (reported)'!E33-'(B) Grupo Aval (continued)'!E33</f>
        <v>15245.157426500024</v>
      </c>
      <c r="F33" s="22">
        <f>'(A) Grupo Aval (reported)'!F33-'(B) Grupo Aval (continued)'!F33</f>
        <v>14110.708639094926</v>
      </c>
      <c r="G33" s="22">
        <f>'(A) Grupo Aval (reported)'!G33-'(B) Grupo Aval (continued)'!G33</f>
        <v>14141.835514075879</v>
      </c>
      <c r="H33" s="22">
        <f>'(A) Grupo Aval (reported)'!H33-'(B) Grupo Aval (continued)'!H33</f>
        <v>15398.231742804637</v>
      </c>
      <c r="I33" s="22">
        <f>'(A) Grupo Aval (reported)'!I33-'(B) Grupo Aval (continued)'!I33</f>
        <v>15792.356383689912</v>
      </c>
      <c r="J33" s="22">
        <f>'(A) Grupo Aval (reported)'!J33-'(B) Grupo Aval (continued)'!J33</f>
        <v>17000.719387848396</v>
      </c>
      <c r="K33" s="22">
        <f>'(A) Grupo Aval (reported)'!K33-'(B) Grupo Aval (continued)'!K33</f>
        <v>16191.709508825355</v>
      </c>
      <c r="L33" s="22">
        <f>'(A) Grupo Aval (reported)'!L33-'(B) Grupo Aval (continued)'!L33</f>
        <v>15753.15125432139</v>
      </c>
      <c r="M33" s="22">
        <f>'(A) Grupo Aval (reported)'!M33-'(B) Grupo Aval (continued)'!M33</f>
        <v>15574.629823362688</v>
      </c>
    </row>
    <row r="34" spans="1:13" ht="17.45" customHeight="1" x14ac:dyDescent="0.2">
      <c r="A34" s="27" t="s">
        <v>90</v>
      </c>
      <c r="B34" s="16"/>
      <c r="C34" s="16">
        <f>'(A) Grupo Aval (reported)'!C34-'(B) Grupo Aval (continued)'!C34</f>
        <v>-294.84151447199838</v>
      </c>
      <c r="D34" s="16">
        <f>'(A) Grupo Aval (reported)'!D34-'(B) Grupo Aval (continued)'!D34</f>
        <v>-287.83110367864356</v>
      </c>
      <c r="E34" s="16">
        <f>'(A) Grupo Aval (reported)'!E34-'(B) Grupo Aval (continued)'!E34</f>
        <v>-243.80634076577371</v>
      </c>
      <c r="F34" s="16">
        <f>'(A) Grupo Aval (reported)'!F34-'(B) Grupo Aval (continued)'!F34</f>
        <v>-224.53028647337487</v>
      </c>
      <c r="G34" s="16">
        <f>'(A) Grupo Aval (reported)'!G34-'(B) Grupo Aval (continued)'!G34</f>
        <v>-221.65613144328381</v>
      </c>
      <c r="H34" s="16">
        <f>'(A) Grupo Aval (reported)'!H34-'(B) Grupo Aval (continued)'!H34</f>
        <v>-250.60091924198787</v>
      </c>
      <c r="I34" s="16">
        <f>'(A) Grupo Aval (reported)'!I34-'(B) Grupo Aval (continued)'!I34</f>
        <v>-272.19037869067142</v>
      </c>
      <c r="J34" s="16">
        <f>'(A) Grupo Aval (reported)'!J34-'(B) Grupo Aval (continued)'!J34</f>
        <v>-295.03459250568449</v>
      </c>
      <c r="K34" s="16">
        <f>'(A) Grupo Aval (reported)'!K34-'(B) Grupo Aval (continued)'!K34</f>
        <v>-256.21556286102896</v>
      </c>
      <c r="L34" s="16">
        <f>'(A) Grupo Aval (reported)'!L34-'(B) Grupo Aval (continued)'!L34</f>
        <v>-248.59909916732431</v>
      </c>
      <c r="M34" s="16">
        <f>'(A) Grupo Aval (reported)'!M34-'(B) Grupo Aval (continued)'!M34</f>
        <v>-253.5134436896933</v>
      </c>
    </row>
    <row r="35" spans="1:13" ht="17.45" customHeight="1" x14ac:dyDescent="0.2">
      <c r="A35" s="31" t="s">
        <v>91</v>
      </c>
      <c r="B35" s="32"/>
      <c r="C35" s="32">
        <f>'(A) Grupo Aval (reported)'!C35-'(B) Grupo Aval (continued)'!C35</f>
        <v>17149.31805314048</v>
      </c>
      <c r="D35" s="32">
        <f>'(A) Grupo Aval (reported)'!D35-'(B) Grupo Aval (continued)'!D35</f>
        <v>15614.505099660077</v>
      </c>
      <c r="E35" s="32">
        <f>'(A) Grupo Aval (reported)'!E35-'(B) Grupo Aval (continued)'!E35</f>
        <v>15001.351085734263</v>
      </c>
      <c r="F35" s="32">
        <f>'(A) Grupo Aval (reported)'!F35-'(B) Grupo Aval (continued)'!F35</f>
        <v>13886.178352621559</v>
      </c>
      <c r="G35" s="32">
        <f>'(A) Grupo Aval (reported)'!G35-'(B) Grupo Aval (continued)'!G35</f>
        <v>13920.179382632603</v>
      </c>
      <c r="H35" s="32">
        <f>'(A) Grupo Aval (reported)'!H35-'(B) Grupo Aval (continued)'!H35</f>
        <v>15147.630823562649</v>
      </c>
      <c r="I35" s="32">
        <f>'(A) Grupo Aval (reported)'!I35-'(B) Grupo Aval (continued)'!I35</f>
        <v>15520.16600499925</v>
      </c>
      <c r="J35" s="32">
        <f>'(A) Grupo Aval (reported)'!J35-'(B) Grupo Aval (continued)'!J35</f>
        <v>16705.684795342706</v>
      </c>
      <c r="K35" s="32">
        <f>'(A) Grupo Aval (reported)'!K35-'(B) Grupo Aval (continued)'!K35</f>
        <v>15935.49394596435</v>
      </c>
      <c r="L35" s="32">
        <f>'(A) Grupo Aval (reported)'!L35-'(B) Grupo Aval (continued)'!L35</f>
        <v>15504.552155154059</v>
      </c>
      <c r="M35" s="32">
        <f>'(A) Grupo Aval (reported)'!M35-'(B) Grupo Aval (continued)'!M35</f>
        <v>15321.116379673011</v>
      </c>
    </row>
    <row r="36" spans="1:13" ht="17.45" customHeight="1" x14ac:dyDescent="0.2">
      <c r="A36" s="21"/>
      <c r="B36" s="33"/>
      <c r="C36" s="33"/>
      <c r="D36" s="33"/>
      <c r="E36" s="33"/>
      <c r="F36" s="33"/>
      <c r="G36" s="33"/>
      <c r="H36" s="33"/>
      <c r="I36" s="33"/>
      <c r="J36" s="33"/>
      <c r="K36" s="33"/>
      <c r="L36" s="33"/>
      <c r="M36" s="33"/>
    </row>
    <row r="37" spans="1:13" ht="17.45" hidden="1" customHeight="1" outlineLevel="1" x14ac:dyDescent="0.2">
      <c r="A37" s="27" t="s">
        <v>92</v>
      </c>
      <c r="B37" s="19"/>
      <c r="C37" s="19">
        <v>3601.1802772709998</v>
      </c>
      <c r="D37" s="19">
        <v>3677.7589787134598</v>
      </c>
      <c r="E37" s="19">
        <v>3754.3376801547993</v>
      </c>
      <c r="F37" s="19">
        <v>3830.9163815940001</v>
      </c>
      <c r="G37" s="19">
        <v>3935.4008632618998</v>
      </c>
      <c r="H37" s="19">
        <v>4017.5456896945198</v>
      </c>
      <c r="I37" s="19">
        <v>4099.6905161282002</v>
      </c>
      <c r="J37" s="19">
        <v>4181.8353425557998</v>
      </c>
      <c r="K37" s="19">
        <v>4278.5375949069994</v>
      </c>
      <c r="L37" s="19">
        <v>4367.8807923820004</v>
      </c>
      <c r="M37" s="19">
        <v>4457.2239898565995</v>
      </c>
    </row>
    <row r="38" spans="1:13" ht="17.45" hidden="1" customHeight="1" outlineLevel="1" x14ac:dyDescent="0.2">
      <c r="A38" s="34" t="s">
        <v>93</v>
      </c>
      <c r="B38" s="19"/>
      <c r="C38" s="19">
        <v>20472.399658260772</v>
      </c>
      <c r="D38" s="19">
        <v>20241.058507100694</v>
      </c>
      <c r="E38" s="19">
        <v>20563.634224380294</v>
      </c>
      <c r="F38" s="19">
        <v>21568.336135680078</v>
      </c>
      <c r="G38" s="19">
        <v>22192.672901078626</v>
      </c>
      <c r="H38" s="19">
        <v>22566.609268759836</v>
      </c>
      <c r="I38" s="19">
        <v>23375.301158032493</v>
      </c>
      <c r="J38" s="19">
        <v>23478.178528151049</v>
      </c>
      <c r="K38" s="19">
        <v>22130.807742091813</v>
      </c>
      <c r="L38" s="19">
        <v>22608.680721919602</v>
      </c>
      <c r="M38" s="19">
        <v>21898.640099868513</v>
      </c>
    </row>
    <row r="39" spans="1:13" ht="17.45" customHeight="1" collapsed="1" x14ac:dyDescent="0.2">
      <c r="A39" s="13" t="s">
        <v>94</v>
      </c>
      <c r="B39" s="22"/>
      <c r="C39" s="22">
        <f>'(A) Grupo Aval (reported)'!C39-'(B) Grupo Aval (continued)'!C39</f>
        <v>310.91309037951578</v>
      </c>
      <c r="D39" s="22">
        <f>'(A) Grupo Aval (reported)'!D39-'(B) Grupo Aval (continued)'!D39</f>
        <v>281.50845741491139</v>
      </c>
      <c r="E39" s="22">
        <f>'(A) Grupo Aval (reported)'!E39-'(B) Grupo Aval (continued)'!E39</f>
        <v>250.75520794795375</v>
      </c>
      <c r="F39" s="22">
        <f>'(A) Grupo Aval (reported)'!F39-'(B) Grupo Aval (continued)'!F39</f>
        <v>217.97313338692038</v>
      </c>
      <c r="G39" s="22">
        <f>'(A) Grupo Aval (reported)'!G39-'(B) Grupo Aval (continued)'!G39</f>
        <v>314.34709467345601</v>
      </c>
      <c r="H39" s="22">
        <f>'(A) Grupo Aval (reported)'!H39-'(B) Grupo Aval (continued)'!H39</f>
        <v>242.02710622825543</v>
      </c>
      <c r="I39" s="22">
        <f>'(A) Grupo Aval (reported)'!I39-'(B) Grupo Aval (continued)'!I39</f>
        <v>304.00701683247826</v>
      </c>
      <c r="J39" s="22">
        <f>'(A) Grupo Aval (reported)'!J39-'(B) Grupo Aval (continued)'!J39</f>
        <v>298.38807259590976</v>
      </c>
      <c r="K39" s="22">
        <f>'(A) Grupo Aval (reported)'!K39-'(B) Grupo Aval (continued)'!K39</f>
        <v>334.16194133797399</v>
      </c>
      <c r="L39" s="22">
        <f>'(A) Grupo Aval (reported)'!L39-'(B) Grupo Aval (continued)'!L39</f>
        <v>361.04420933983783</v>
      </c>
      <c r="M39" s="22">
        <f>'(A) Grupo Aval (reported)'!M39-'(B) Grupo Aval (continued)'!M39</f>
        <v>364.90671161843056</v>
      </c>
    </row>
    <row r="40" spans="1:13" ht="17.45" customHeight="1" x14ac:dyDescent="0.2">
      <c r="A40" s="13" t="s">
        <v>95</v>
      </c>
      <c r="B40" s="22"/>
      <c r="C40" s="22">
        <f>'(A) Grupo Aval (reported)'!C40-'(B) Grupo Aval (continued)'!C40</f>
        <v>-23388.310248891594</v>
      </c>
      <c r="D40" s="22">
        <f>'(A) Grupo Aval (reported)'!D40-'(B) Grupo Aval (continued)'!D40</f>
        <v>-21058.961739909617</v>
      </c>
      <c r="E40" s="22">
        <f>'(A) Grupo Aval (reported)'!E40-'(B) Grupo Aval (continued)'!E40</f>
        <v>-19898.261112575008</v>
      </c>
      <c r="F40" s="22">
        <f>'(A) Grupo Aval (reported)'!F40-'(B) Grupo Aval (continued)'!F40</f>
        <v>-18288.128536234759</v>
      </c>
      <c r="G40" s="22">
        <f>'(A) Grupo Aval (reported)'!G40-'(B) Grupo Aval (continued)'!G40</f>
        <v>-18342.839434044356</v>
      </c>
      <c r="H40" s="22">
        <f>'(A) Grupo Aval (reported)'!H40-'(B) Grupo Aval (continued)'!H40</f>
        <v>-20135.829043819303</v>
      </c>
      <c r="I40" s="22">
        <f>'(A) Grupo Aval (reported)'!I40-'(B) Grupo Aval (continued)'!I40</f>
        <v>-20883.797191208454</v>
      </c>
      <c r="J40" s="22">
        <f>'(A) Grupo Aval (reported)'!J40-'(B) Grupo Aval (continued)'!J40</f>
        <v>-22221.428199187478</v>
      </c>
      <c r="K40" s="22">
        <f>'(A) Grupo Aval (reported)'!K40-'(B) Grupo Aval (continued)'!K40</f>
        <v>-20689.866809084633</v>
      </c>
      <c r="L40" s="22">
        <f>'(A) Grupo Aval (reported)'!L40-'(B) Grupo Aval (continued)'!L40</f>
        <v>-19942.296888147317</v>
      </c>
      <c r="M40" s="22">
        <f>'(A) Grupo Aval (reported)'!M40-'(B) Grupo Aval (continued)'!M40</f>
        <v>-18988.029458663015</v>
      </c>
    </row>
    <row r="41" spans="1:13" ht="17.45" customHeight="1" x14ac:dyDescent="0.2">
      <c r="A41" s="13" t="s">
        <v>96</v>
      </c>
      <c r="B41" s="22"/>
      <c r="C41" s="22">
        <f>'(A) Grupo Aval (reported)'!C41-'(B) Grupo Aval (continued)'!C41</f>
        <v>-1.025902292894898E-6</v>
      </c>
      <c r="D41" s="22">
        <f>'(A) Grupo Aval (reported)'!D41-'(B) Grupo Aval (continued)'!D41</f>
        <v>-3.220880898879841E-6</v>
      </c>
      <c r="E41" s="22">
        <f>'(A) Grupo Aval (reported)'!E41-'(B) Grupo Aval (continued)'!E41</f>
        <v>-1.05142203210562E-6</v>
      </c>
      <c r="F41" s="22">
        <f>'(A) Grupo Aval (reported)'!F41-'(B) Grupo Aval (continued)'!F41</f>
        <v>4.0616964724904392E-7</v>
      </c>
      <c r="G41" s="22">
        <f>'(A) Grupo Aval (reported)'!G41-'(B) Grupo Aval (continued)'!G41</f>
        <v>-1.6235001112363534E-6</v>
      </c>
      <c r="H41" s="22">
        <f>'(A) Grupo Aval (reported)'!H41-'(B) Grupo Aval (continued)'!H41</f>
        <v>-1.6722060536267236E-7</v>
      </c>
      <c r="I41" s="22">
        <f>'(A) Grupo Aval (reported)'!I41-'(B) Grupo Aval (continued)'!I41</f>
        <v>4.9082996156357694E-7</v>
      </c>
      <c r="J41" s="22">
        <f>'(A) Grupo Aval (reported)'!J41-'(B) Grupo Aval (continued)'!J41</f>
        <v>-5.7362990446563344E-7</v>
      </c>
      <c r="K41" s="22">
        <f>'(A) Grupo Aval (reported)'!K41-'(B) Grupo Aval (continued)'!K41</f>
        <v>1.2156210686953273E-6</v>
      </c>
      <c r="L41" s="22">
        <f>'(A) Grupo Aval (reported)'!L41-'(B) Grupo Aval (continued)'!L41</f>
        <v>6.511502306238981E-7</v>
      </c>
      <c r="M41" s="22">
        <f>'(A) Grupo Aval (reported)'!M41-'(B) Grupo Aval (continued)'!M41</f>
        <v>5.981590675219195E-6</v>
      </c>
    </row>
    <row r="42" spans="1:13" ht="17.45" customHeight="1" x14ac:dyDescent="0.2">
      <c r="A42" s="13"/>
      <c r="B42" s="35"/>
      <c r="C42" s="35"/>
      <c r="D42" s="35"/>
      <c r="E42" s="35"/>
      <c r="F42" s="35"/>
      <c r="G42" s="35"/>
      <c r="H42" s="35"/>
      <c r="I42" s="35"/>
      <c r="J42" s="35"/>
      <c r="K42" s="35"/>
      <c r="L42" s="35"/>
      <c r="M42" s="35"/>
    </row>
    <row r="43" spans="1:13" ht="17.45" customHeight="1" x14ac:dyDescent="0.2">
      <c r="A43" s="36" t="s">
        <v>97</v>
      </c>
      <c r="B43" s="16"/>
      <c r="C43" s="16">
        <f>'(A) Grupo Aval (reported)'!C43-'(B) Grupo Aval (continued)'!C43</f>
        <v>358.9421328688004</v>
      </c>
      <c r="D43" s="16">
        <f>'(A) Grupo Aval (reported)'!D43-'(B) Grupo Aval (continued)'!D43</f>
        <v>322.13404560856179</v>
      </c>
      <c r="E43" s="16">
        <f>'(A) Grupo Aval (reported)'!E43-'(B) Grupo Aval (continued)'!E43</f>
        <v>301.9112002182128</v>
      </c>
      <c r="F43" s="16">
        <f>'(A) Grupo Aval (reported)'!F43-'(B) Grupo Aval (continued)'!F43</f>
        <v>282.98769425709543</v>
      </c>
      <c r="G43" s="16">
        <f>'(A) Grupo Aval (reported)'!G43-'(B) Grupo Aval (continued)'!G43</f>
        <v>282.64441688737224</v>
      </c>
      <c r="H43" s="16">
        <f>'(A) Grupo Aval (reported)'!H43-'(B) Grupo Aval (continued)'!H43</f>
        <v>303.83652516787515</v>
      </c>
      <c r="I43" s="16">
        <f>'(A) Grupo Aval (reported)'!I43-'(B) Grupo Aval (continued)'!I43</f>
        <v>303.65671484575614</v>
      </c>
      <c r="J43" s="16">
        <f>'(A) Grupo Aval (reported)'!J43-'(B) Grupo Aval (continued)'!J43</f>
        <v>319.80585302265536</v>
      </c>
      <c r="K43" s="16">
        <f>'(A) Grupo Aval (reported)'!K43-'(B) Grupo Aval (continued)'!K43</f>
        <v>301.69908498946279</v>
      </c>
      <c r="L43" s="16">
        <f>'(A) Grupo Aval (reported)'!L43-'(B) Grupo Aval (continued)'!L43</f>
        <v>286.57580217710438</v>
      </c>
      <c r="M43" s="16">
        <f>'(A) Grupo Aval (reported)'!M43-'(B) Grupo Aval (continued)'!M43</f>
        <v>272.28668247078076</v>
      </c>
    </row>
    <row r="44" spans="1:13" ht="17.45" customHeight="1" x14ac:dyDescent="0.2">
      <c r="A44" s="20" t="s">
        <v>98</v>
      </c>
      <c r="B44" s="16"/>
      <c r="C44" s="16">
        <f>'(A) Grupo Aval (reported)'!C44-'(B) Grupo Aval (continued)'!C44</f>
        <v>68.153672745599806</v>
      </c>
      <c r="D44" s="16">
        <f>'(A) Grupo Aval (reported)'!D44-'(B) Grupo Aval (continued)'!D44</f>
        <v>58.436677964717546</v>
      </c>
      <c r="E44" s="16">
        <f>'(A) Grupo Aval (reported)'!E44-'(B) Grupo Aval (continued)'!E44</f>
        <v>54.412315858418879</v>
      </c>
      <c r="F44" s="16">
        <f>'(A) Grupo Aval (reported)'!F44-'(B) Grupo Aval (continued)'!F44</f>
        <v>48.880572698868718</v>
      </c>
      <c r="G44" s="16">
        <f>'(A) Grupo Aval (reported)'!G44-'(B) Grupo Aval (continued)'!G44</f>
        <v>46.7051475414371</v>
      </c>
      <c r="H44" s="16">
        <f>'(A) Grupo Aval (reported)'!H44-'(B) Grupo Aval (continued)'!H44</f>
        <v>47.793460531127494</v>
      </c>
      <c r="I44" s="16">
        <f>'(A) Grupo Aval (reported)'!I44-'(B) Grupo Aval (continued)'!I44</f>
        <v>48.52805747569505</v>
      </c>
      <c r="J44" s="16">
        <f>'(A) Grupo Aval (reported)'!J44-'(B) Grupo Aval (continued)'!J44</f>
        <v>48.317776359148866</v>
      </c>
      <c r="K44" s="16">
        <f>'(A) Grupo Aval (reported)'!K44-'(B) Grupo Aval (continued)'!K44</f>
        <v>43.186920282951633</v>
      </c>
      <c r="L44" s="16">
        <f>'(A) Grupo Aval (reported)'!L44-'(B) Grupo Aval (continued)'!L44</f>
        <v>39.259931005829912</v>
      </c>
      <c r="M44" s="16">
        <f>'(A) Grupo Aval (reported)'!M44-'(B) Grupo Aval (continued)'!M44</f>
        <v>35.277317961979406</v>
      </c>
    </row>
    <row r="45" spans="1:13" ht="17.45" customHeight="1" x14ac:dyDescent="0.2">
      <c r="A45" s="20" t="s">
        <v>99</v>
      </c>
      <c r="B45" s="16"/>
      <c r="C45" s="16">
        <f>'(A) Grupo Aval (reported)'!C45-'(B) Grupo Aval (continued)'!C45</f>
        <v>12.049798969280005</v>
      </c>
      <c r="D45" s="16">
        <f>'(A) Grupo Aval (reported)'!D45-'(B) Grupo Aval (continued)'!D45</f>
        <v>63.482933881949975</v>
      </c>
      <c r="E45" s="16">
        <f>'(A) Grupo Aval (reported)'!E45-'(B) Grupo Aval (continued)'!E45</f>
        <v>61.601352470400002</v>
      </c>
      <c r="F45" s="16">
        <f>'(A) Grupo Aval (reported)'!F45-'(B) Grupo Aval (continued)'!F45</f>
        <v>58.09937381012503</v>
      </c>
      <c r="G45" s="16">
        <f>'(A) Grupo Aval (reported)'!G45-'(B) Grupo Aval (continued)'!G45</f>
        <v>58.407196135749928</v>
      </c>
      <c r="H45" s="16">
        <f>'(A) Grupo Aval (reported)'!H45-'(B) Grupo Aval (continued)'!H45</f>
        <v>63.054781214099989</v>
      </c>
      <c r="I45" s="16">
        <f>'(A) Grupo Aval (reported)'!I45-'(B) Grupo Aval (continued)'!I45</f>
        <v>63.514766575749945</v>
      </c>
      <c r="J45" s="16">
        <f>'(A) Grupo Aval (reported)'!J45-'(B) Grupo Aval (continued)'!J45</f>
        <v>64.201845935579286</v>
      </c>
      <c r="K45" s="16">
        <f>'(A) Grupo Aval (reported)'!K45-'(B) Grupo Aval (continued)'!K45</f>
        <v>61.036856485785734</v>
      </c>
      <c r="L45" s="16">
        <f>'(A) Grupo Aval (reported)'!L45-'(B) Grupo Aval (continued)'!L45</f>
        <v>61.23860452261772</v>
      </c>
      <c r="M45" s="16">
        <f>'(A) Grupo Aval (reported)'!M45-'(B) Grupo Aval (continued)'!M45</f>
        <v>11.633486615550055</v>
      </c>
    </row>
    <row r="46" spans="1:13" ht="17.45" customHeight="1" x14ac:dyDescent="0.2">
      <c r="A46" s="20" t="s">
        <v>100</v>
      </c>
      <c r="B46" s="16"/>
      <c r="C46" s="16">
        <f>'(A) Grupo Aval (reported)'!C46-'(B) Grupo Aval (continued)'!C46</f>
        <v>0</v>
      </c>
      <c r="D46" s="16">
        <f>'(A) Grupo Aval (reported)'!D46-'(B) Grupo Aval (continued)'!D46</f>
        <v>0</v>
      </c>
      <c r="E46" s="16">
        <f>'(A) Grupo Aval (reported)'!E46-'(B) Grupo Aval (continued)'!E46</f>
        <v>0</v>
      </c>
      <c r="F46" s="16">
        <f>'(A) Grupo Aval (reported)'!F46-'(B) Grupo Aval (continued)'!F46</f>
        <v>0</v>
      </c>
      <c r="G46" s="16">
        <f>'(A) Grupo Aval (reported)'!G46-'(B) Grupo Aval (continued)'!G46</f>
        <v>0</v>
      </c>
      <c r="H46" s="16">
        <f>'(A) Grupo Aval (reported)'!H46-'(B) Grupo Aval (continued)'!H46</f>
        <v>0</v>
      </c>
      <c r="I46" s="16">
        <f>'(A) Grupo Aval (reported)'!I46-'(B) Grupo Aval (continued)'!I46</f>
        <v>0</v>
      </c>
      <c r="J46" s="16">
        <f>'(A) Grupo Aval (reported)'!J46-'(B) Grupo Aval (continued)'!J46</f>
        <v>0</v>
      </c>
      <c r="K46" s="16">
        <f>'(A) Grupo Aval (reported)'!K46-'(B) Grupo Aval (continued)'!K46</f>
        <v>0</v>
      </c>
      <c r="L46" s="16">
        <f>'(A) Grupo Aval (reported)'!L46-'(B) Grupo Aval (continued)'!L46</f>
        <v>0</v>
      </c>
      <c r="M46" s="16">
        <f>'(A) Grupo Aval (reported)'!M46-'(B) Grupo Aval (continued)'!M46</f>
        <v>0</v>
      </c>
    </row>
    <row r="47" spans="1:13" ht="17.45" customHeight="1" x14ac:dyDescent="0.2">
      <c r="A47" s="31" t="s">
        <v>101</v>
      </c>
      <c r="B47" s="32"/>
      <c r="C47" s="32">
        <f>'(A) Grupo Aval (reported)'!C47-'(B) Grupo Aval (continued)'!C47</f>
        <v>439.14560458368032</v>
      </c>
      <c r="D47" s="32">
        <f>'(A) Grupo Aval (reported)'!D47-'(B) Grupo Aval (continued)'!D47</f>
        <v>444.05365745522977</v>
      </c>
      <c r="E47" s="32">
        <f>'(A) Grupo Aval (reported)'!E47-'(B) Grupo Aval (continued)'!E47</f>
        <v>417.92486854703111</v>
      </c>
      <c r="F47" s="32">
        <f>'(A) Grupo Aval (reported)'!F47-'(B) Grupo Aval (continued)'!F47</f>
        <v>389.96764076608906</v>
      </c>
      <c r="G47" s="32">
        <f>'(A) Grupo Aval (reported)'!G47-'(B) Grupo Aval (continued)'!G47</f>
        <v>387.75676056455904</v>
      </c>
      <c r="H47" s="32">
        <f>'(A) Grupo Aval (reported)'!H47-'(B) Grupo Aval (continued)'!H47</f>
        <v>414.68476691310298</v>
      </c>
      <c r="I47" s="32">
        <f>'(A) Grupo Aval (reported)'!I47-'(B) Grupo Aval (continued)'!I47</f>
        <v>415.6995388972</v>
      </c>
      <c r="J47" s="32">
        <f>'(A) Grupo Aval (reported)'!J47-'(B) Grupo Aval (continued)'!J47</f>
        <v>432.32547531738328</v>
      </c>
      <c r="K47" s="32">
        <f>'(A) Grupo Aval (reported)'!K47-'(B) Grupo Aval (continued)'!K47</f>
        <v>405.92286175819936</v>
      </c>
      <c r="L47" s="32">
        <f>'(A) Grupo Aval (reported)'!L47-'(B) Grupo Aval (continued)'!L47</f>
        <v>387.07433770555144</v>
      </c>
      <c r="M47" s="32">
        <f>'(A) Grupo Aval (reported)'!M47-'(B) Grupo Aval (continued)'!M47</f>
        <v>319.19748704830999</v>
      </c>
    </row>
    <row r="48" spans="1:13" ht="17.45" customHeight="1" x14ac:dyDescent="0.2">
      <c r="A48" s="21"/>
      <c r="B48" s="37"/>
      <c r="C48" s="37"/>
      <c r="D48" s="37"/>
      <c r="E48" s="37"/>
      <c r="F48" s="37"/>
      <c r="G48" s="37"/>
      <c r="H48" s="37"/>
      <c r="I48" s="37"/>
      <c r="J48" s="37"/>
      <c r="K48" s="37"/>
      <c r="L48" s="37"/>
      <c r="M48" s="37"/>
    </row>
    <row r="49" spans="1:13" ht="17.45" customHeight="1" x14ac:dyDescent="0.2">
      <c r="A49" s="20" t="s">
        <v>102</v>
      </c>
      <c r="B49" s="16"/>
      <c r="C49" s="16">
        <f>'(A) Grupo Aval (reported)'!C49-'(B) Grupo Aval (continued)'!C49</f>
        <v>169.24114861632052</v>
      </c>
      <c r="D49" s="16">
        <f>'(A) Grupo Aval (reported)'!D49-'(B) Grupo Aval (continued)'!D49</f>
        <v>152.17525962983927</v>
      </c>
      <c r="E49" s="16">
        <f>'(A) Grupo Aval (reported)'!E49-'(B) Grupo Aval (continued)'!E49</f>
        <v>147.66491137861158</v>
      </c>
      <c r="F49" s="16">
        <f>'(A) Grupo Aval (reported)'!F49-'(B) Grupo Aval (continued)'!F49</f>
        <v>139.22449146832059</v>
      </c>
      <c r="G49" s="16">
        <f>'(A) Grupo Aval (reported)'!G49-'(B) Grupo Aval (continued)'!G49</f>
        <v>139.96213120412631</v>
      </c>
      <c r="H49" s="16">
        <f>'(A) Grupo Aval (reported)'!H49-'(B) Grupo Aval (continued)'!H49</f>
        <v>151.09921628190523</v>
      </c>
      <c r="I49" s="16">
        <f>'(A) Grupo Aval (reported)'!I49-'(B) Grupo Aval (continued)'!I49</f>
        <v>152.20148682044646</v>
      </c>
      <c r="J49" s="16">
        <f>'(A) Grupo Aval (reported)'!J49-'(B) Grupo Aval (continued)'!J49</f>
        <v>160.61057980862324</v>
      </c>
      <c r="K49" s="16">
        <f>'(A) Grupo Aval (reported)'!K49-'(B) Grupo Aval (continued)'!K49</f>
        <v>152.69288237777937</v>
      </c>
      <c r="L49" s="16">
        <f>'(A) Grupo Aval (reported)'!L49-'(B) Grupo Aval (continued)'!L49</f>
        <v>148.2444594377057</v>
      </c>
      <c r="M49" s="16">
        <f>'(A) Grupo Aval (reported)'!M49-'(B) Grupo Aval (continued)'!M49</f>
        <v>142.92179681075049</v>
      </c>
    </row>
    <row r="50" spans="1:13" ht="17.45" customHeight="1" x14ac:dyDescent="0.2">
      <c r="A50" s="20" t="s">
        <v>103</v>
      </c>
      <c r="B50" s="16"/>
      <c r="C50" s="16">
        <f>'(A) Grupo Aval (reported)'!C50-'(B) Grupo Aval (continued)'!C50</f>
        <v>0</v>
      </c>
      <c r="D50" s="16">
        <f>'(A) Grupo Aval (reported)'!D50-'(B) Grupo Aval (continued)'!D50</f>
        <v>0</v>
      </c>
      <c r="E50" s="16">
        <f>'(A) Grupo Aval (reported)'!E50-'(B) Grupo Aval (continued)'!E50</f>
        <v>0</v>
      </c>
      <c r="F50" s="16">
        <f>'(A) Grupo Aval (reported)'!F50-'(B) Grupo Aval (continued)'!F50</f>
        <v>0</v>
      </c>
      <c r="G50" s="16">
        <f>'(A) Grupo Aval (reported)'!G50-'(B) Grupo Aval (continued)'!G50</f>
        <v>0</v>
      </c>
      <c r="H50" s="16">
        <f>'(A) Grupo Aval (reported)'!H50-'(B) Grupo Aval (continued)'!H50</f>
        <v>0</v>
      </c>
      <c r="I50" s="16">
        <f>'(A) Grupo Aval (reported)'!I50-'(B) Grupo Aval (continued)'!I50</f>
        <v>0</v>
      </c>
      <c r="J50" s="16">
        <f>'(A) Grupo Aval (reported)'!J50-'(B) Grupo Aval (continued)'!J50</f>
        <v>0</v>
      </c>
      <c r="K50" s="16">
        <f>'(A) Grupo Aval (reported)'!K50-'(B) Grupo Aval (continued)'!K50</f>
        <v>0</v>
      </c>
      <c r="L50" s="16">
        <f>'(A) Grupo Aval (reported)'!L50-'(B) Grupo Aval (continued)'!L50</f>
        <v>0</v>
      </c>
      <c r="M50" s="16">
        <f>'(A) Grupo Aval (reported)'!M50-'(B) Grupo Aval (continued)'!M50</f>
        <v>0</v>
      </c>
    </row>
    <row r="51" spans="1:13" ht="17.45" customHeight="1" x14ac:dyDescent="0.2">
      <c r="A51" s="20" t="s">
        <v>104</v>
      </c>
      <c r="B51" s="16"/>
      <c r="C51" s="16">
        <f>'(A) Grupo Aval (reported)'!C51-'(B) Grupo Aval (continued)'!C51</f>
        <v>140.92409478816012</v>
      </c>
      <c r="D51" s="16">
        <f>'(A) Grupo Aval (reported)'!D51-'(B) Grupo Aval (continued)'!D51</f>
        <v>123.97486991593723</v>
      </c>
      <c r="E51" s="16">
        <f>'(A) Grupo Aval (reported)'!E51-'(B) Grupo Aval (continued)'!E51</f>
        <v>120.30469526645811</v>
      </c>
      <c r="F51" s="16">
        <f>'(A) Grupo Aval (reported)'!F51-'(B) Grupo Aval (continued)'!F51</f>
        <v>112.20670564011698</v>
      </c>
      <c r="G51" s="16">
        <f>'(A) Grupo Aval (reported)'!G51-'(B) Grupo Aval (continued)'!G51</f>
        <v>110.42237315255352</v>
      </c>
      <c r="H51" s="16">
        <f>'(A) Grupo Aval (reported)'!H51-'(B) Grupo Aval (continued)'!H51</f>
        <v>116.9593826163823</v>
      </c>
      <c r="I51" s="16">
        <f>'(A) Grupo Aval (reported)'!I51-'(B) Grupo Aval (continued)'!I51</f>
        <v>116.81997806328582</v>
      </c>
      <c r="J51" s="16">
        <f>'(A) Grupo Aval (reported)'!J51-'(B) Grupo Aval (continued)'!J51</f>
        <v>122.12865802116585</v>
      </c>
      <c r="K51" s="16">
        <f>'(A) Grupo Aval (reported)'!K51-'(B) Grupo Aval (continued)'!K51</f>
        <v>113.955458146208</v>
      </c>
      <c r="L51" s="16">
        <f>'(A) Grupo Aval (reported)'!L51-'(B) Grupo Aval (continued)'!L51</f>
        <v>110.80311150503712</v>
      </c>
      <c r="M51" s="16">
        <f>'(A) Grupo Aval (reported)'!M51-'(B) Grupo Aval (continued)'!M51</f>
        <v>106.6376979590168</v>
      </c>
    </row>
    <row r="52" spans="1:13" ht="17.45" customHeight="1" x14ac:dyDescent="0.2">
      <c r="A52" s="31" t="s">
        <v>105</v>
      </c>
      <c r="B52" s="32"/>
      <c r="C52" s="32">
        <f>'(A) Grupo Aval (reported)'!C52-'(B) Grupo Aval (continued)'!C52</f>
        <v>310.16524340448086</v>
      </c>
      <c r="D52" s="32">
        <f>'(A) Grupo Aval (reported)'!D52-'(B) Grupo Aval (continued)'!D52</f>
        <v>276.15012954577833</v>
      </c>
      <c r="E52" s="32">
        <f>'(A) Grupo Aval (reported)'!E52-'(B) Grupo Aval (continued)'!E52</f>
        <v>267.9696066450706</v>
      </c>
      <c r="F52" s="32">
        <f>'(A) Grupo Aval (reported)'!F52-'(B) Grupo Aval (continued)'!F52</f>
        <v>251.43119710843894</v>
      </c>
      <c r="G52" s="32">
        <f>'(A) Grupo Aval (reported)'!G52-'(B) Grupo Aval (continued)'!G52</f>
        <v>250.38450435667983</v>
      </c>
      <c r="H52" s="32">
        <f>'(A) Grupo Aval (reported)'!H52-'(B) Grupo Aval (continued)'!H52</f>
        <v>268.05859889828571</v>
      </c>
      <c r="I52" s="32">
        <f>'(A) Grupo Aval (reported)'!I52-'(B) Grupo Aval (continued)'!I52</f>
        <v>269.02146488373182</v>
      </c>
      <c r="J52" s="32">
        <f>'(A) Grupo Aval (reported)'!J52-'(B) Grupo Aval (continued)'!J52</f>
        <v>282.73923782978818</v>
      </c>
      <c r="K52" s="32">
        <f>'(A) Grupo Aval (reported)'!K52-'(B) Grupo Aval (continued)'!K52</f>
        <v>266.64834052398874</v>
      </c>
      <c r="L52" s="32">
        <f>'(A) Grupo Aval (reported)'!L52-'(B) Grupo Aval (continued)'!L52</f>
        <v>259.04757094274464</v>
      </c>
      <c r="M52" s="32">
        <f>'(A) Grupo Aval (reported)'!M52-'(B) Grupo Aval (continued)'!M52</f>
        <v>249.55949476976821</v>
      </c>
    </row>
    <row r="53" spans="1:13" ht="17.45" customHeight="1" x14ac:dyDescent="0.2">
      <c r="A53" s="21"/>
      <c r="B53" s="38"/>
      <c r="C53" s="38">
        <f>'(A) Grupo Aval (reported)'!C53-'(B) Grupo Aval (continued)'!C53</f>
        <v>0</v>
      </c>
      <c r="D53" s="38">
        <f>'(A) Grupo Aval (reported)'!D53-'(B) Grupo Aval (continued)'!D53</f>
        <v>0</v>
      </c>
      <c r="E53" s="38">
        <f>'(A) Grupo Aval (reported)'!E53-'(B) Grupo Aval (continued)'!E53</f>
        <v>0</v>
      </c>
      <c r="F53" s="38">
        <f>'(A) Grupo Aval (reported)'!F53-'(B) Grupo Aval (continued)'!F53</f>
        <v>0</v>
      </c>
      <c r="G53" s="38">
        <f>'(A) Grupo Aval (reported)'!G53-'(B) Grupo Aval (continued)'!G53</f>
        <v>0</v>
      </c>
      <c r="H53" s="38">
        <f>'(A) Grupo Aval (reported)'!H53-'(B) Grupo Aval (continued)'!H53</f>
        <v>0</v>
      </c>
      <c r="I53" s="38">
        <f>'(A) Grupo Aval (reported)'!I53-'(B) Grupo Aval (continued)'!I53</f>
        <v>0</v>
      </c>
      <c r="J53" s="38">
        <f>'(A) Grupo Aval (reported)'!J53-'(B) Grupo Aval (continued)'!J53</f>
        <v>0</v>
      </c>
      <c r="K53" s="38">
        <f>'(A) Grupo Aval (reported)'!K53-'(B) Grupo Aval (continued)'!K53</f>
        <v>0</v>
      </c>
      <c r="L53" s="38">
        <f>'(A) Grupo Aval (reported)'!L53-'(B) Grupo Aval (continued)'!L53</f>
        <v>0</v>
      </c>
      <c r="M53" s="38">
        <f>'(A) Grupo Aval (reported)'!M53-'(B) Grupo Aval (continued)'!M53</f>
        <v>0</v>
      </c>
    </row>
    <row r="54" spans="1:13" ht="17.45" customHeight="1" x14ac:dyDescent="0.2">
      <c r="A54" s="20" t="s">
        <v>106</v>
      </c>
      <c r="B54" s="16"/>
      <c r="C54" s="16">
        <f>'(A) Grupo Aval (reported)'!C54-'(B) Grupo Aval (continued)'!C54</f>
        <v>148.9712215001598</v>
      </c>
      <c r="D54" s="16">
        <f>'(A) Grupo Aval (reported)'!D54-'(B) Grupo Aval (continued)'!D54</f>
        <v>108.95161743143944</v>
      </c>
      <c r="E54" s="16">
        <f>'(A) Grupo Aval (reported)'!E54-'(B) Grupo Aval (continued)'!E54</f>
        <v>142.88511599014419</v>
      </c>
      <c r="F54" s="16">
        <f>'(A) Grupo Aval (reported)'!F54-'(B) Grupo Aval (continued)'!F54</f>
        <v>68.915655985724243</v>
      </c>
      <c r="G54" s="16">
        <f>'(A) Grupo Aval (reported)'!G54-'(B) Grupo Aval (continued)'!G54</f>
        <v>67.071438626346207</v>
      </c>
      <c r="H54" s="16">
        <f>'(A) Grupo Aval (reported)'!H54-'(B) Grupo Aval (continued)'!H54</f>
        <v>78.45704499572139</v>
      </c>
      <c r="I54" s="16">
        <f>'(A) Grupo Aval (reported)'!I54-'(B) Grupo Aval (continued)'!I54</f>
        <v>77.358099006250995</v>
      </c>
      <c r="J54" s="16">
        <f>'(A) Grupo Aval (reported)'!J54-'(B) Grupo Aval (continued)'!J54</f>
        <v>79.765786927591762</v>
      </c>
      <c r="K54" s="16">
        <f>'(A) Grupo Aval (reported)'!K54-'(B) Grupo Aval (continued)'!K54</f>
        <v>74.856337014743985</v>
      </c>
      <c r="L54" s="16">
        <f>'(A) Grupo Aval (reported)'!L54-'(B) Grupo Aval (continued)'!L54</f>
        <v>65.314401492195884</v>
      </c>
      <c r="M54" s="16">
        <f>'(A) Grupo Aval (reported)'!M54-'(B) Grupo Aval (continued)'!M54</f>
        <v>53.18029530473359</v>
      </c>
    </row>
    <row r="55" spans="1:13" ht="17.45" customHeight="1" x14ac:dyDescent="0.2">
      <c r="A55" s="20" t="s">
        <v>107</v>
      </c>
      <c r="B55" s="16"/>
      <c r="C55" s="16">
        <f>'(A) Grupo Aval (reported)'!C55-'(B) Grupo Aval (continued)'!C55</f>
        <v>190.14796037888027</v>
      </c>
      <c r="D55" s="16">
        <f>'(A) Grupo Aval (reported)'!D55-'(B) Grupo Aval (continued)'!D55</f>
        <v>169.16536670041796</v>
      </c>
      <c r="E55" s="16">
        <f>'(A) Grupo Aval (reported)'!E55-'(B) Grupo Aval (continued)'!E55</f>
        <v>162.11409351199973</v>
      </c>
      <c r="F55" s="16">
        <f>'(A) Grupo Aval (reported)'!F55-'(B) Grupo Aval (continued)'!F55</f>
        <v>152.59352871234319</v>
      </c>
      <c r="G55" s="16">
        <f>'(A) Grupo Aval (reported)'!G55-'(B) Grupo Aval (continued)'!G55</f>
        <v>154.81013957732375</v>
      </c>
      <c r="H55" s="16">
        <f>'(A) Grupo Aval (reported)'!H55-'(B) Grupo Aval (continued)'!H55</f>
        <v>168.37416560903557</v>
      </c>
      <c r="I55" s="16">
        <f>'(A) Grupo Aval (reported)'!I55-'(B) Grupo Aval (continued)'!I55</f>
        <v>170.48043024635717</v>
      </c>
      <c r="J55" s="16">
        <f>'(A) Grupo Aval (reported)'!J55-'(B) Grupo Aval (continued)'!J55</f>
        <v>184.87945551360099</v>
      </c>
      <c r="K55" s="16">
        <f>'(A) Grupo Aval (reported)'!K55-'(B) Grupo Aval (continued)'!K55</f>
        <v>176.50501934494196</v>
      </c>
      <c r="L55" s="16">
        <f>'(A) Grupo Aval (reported)'!L55-'(B) Grupo Aval (continued)'!L55</f>
        <v>172.25586466764366</v>
      </c>
      <c r="M55" s="16">
        <f>'(A) Grupo Aval (reported)'!M55-'(B) Grupo Aval (continued)'!M55</f>
        <v>116.05993939733435</v>
      </c>
    </row>
    <row r="56" spans="1:13" ht="17.45" customHeight="1" x14ac:dyDescent="0.2">
      <c r="A56" s="31" t="s">
        <v>108</v>
      </c>
      <c r="B56" s="32"/>
      <c r="C56" s="32">
        <f>'(A) Grupo Aval (reported)'!C56-'(B) Grupo Aval (continued)'!C56</f>
        <v>339.1191818790403</v>
      </c>
      <c r="D56" s="32">
        <f>'(A) Grupo Aval (reported)'!D56-'(B) Grupo Aval (continued)'!D56</f>
        <v>278.11698413185741</v>
      </c>
      <c r="E56" s="32">
        <f>'(A) Grupo Aval (reported)'!E56-'(B) Grupo Aval (continued)'!E56</f>
        <v>304.99920950214391</v>
      </c>
      <c r="F56" s="32">
        <f>'(A) Grupo Aval (reported)'!F56-'(B) Grupo Aval (continued)'!F56</f>
        <v>221.50918469806766</v>
      </c>
      <c r="G56" s="32">
        <f>'(A) Grupo Aval (reported)'!G56-'(B) Grupo Aval (continued)'!G56</f>
        <v>221.88157820366905</v>
      </c>
      <c r="H56" s="32">
        <f>'(A) Grupo Aval (reported)'!H56-'(B) Grupo Aval (continued)'!H56</f>
        <v>246.83121060475696</v>
      </c>
      <c r="I56" s="32">
        <f>'(A) Grupo Aval (reported)'!I56-'(B) Grupo Aval (continued)'!I56</f>
        <v>247.83852925260908</v>
      </c>
      <c r="J56" s="32">
        <f>'(A) Grupo Aval (reported)'!J56-'(B) Grupo Aval (continued)'!J56</f>
        <v>264.64524244119275</v>
      </c>
      <c r="K56" s="32">
        <f>'(A) Grupo Aval (reported)'!K56-'(B) Grupo Aval (continued)'!K56</f>
        <v>251.36135635968549</v>
      </c>
      <c r="L56" s="32">
        <f>'(A) Grupo Aval (reported)'!L56-'(B) Grupo Aval (continued)'!L56</f>
        <v>237.57026615983978</v>
      </c>
      <c r="M56" s="32">
        <f>'(A) Grupo Aval (reported)'!M56-'(B) Grupo Aval (continued)'!M56</f>
        <v>169.24023470206794</v>
      </c>
    </row>
    <row r="57" spans="1:13" ht="17.45" customHeight="1" x14ac:dyDescent="0.2">
      <c r="A57" s="21"/>
      <c r="B57" s="38"/>
      <c r="C57" s="38">
        <f>'(A) Grupo Aval (reported)'!C57-'(B) Grupo Aval (continued)'!C57</f>
        <v>0</v>
      </c>
      <c r="D57" s="38">
        <f>'(A) Grupo Aval (reported)'!D57-'(B) Grupo Aval (continued)'!D57</f>
        <v>0</v>
      </c>
      <c r="E57" s="92">
        <f>'(A) Grupo Aval (reported)'!E57-'(B) Grupo Aval (continued)'!E57</f>
        <v>0</v>
      </c>
      <c r="F57" s="92">
        <f>'(A) Grupo Aval (reported)'!F57-'(B) Grupo Aval (continued)'!F57</f>
        <v>0</v>
      </c>
      <c r="G57" s="92">
        <f>'(A) Grupo Aval (reported)'!G57-'(B) Grupo Aval (continued)'!G57</f>
        <v>0</v>
      </c>
      <c r="H57" s="92">
        <f>'(A) Grupo Aval (reported)'!H57-'(B) Grupo Aval (continued)'!H57</f>
        <v>0</v>
      </c>
      <c r="I57" s="92">
        <f>'(A) Grupo Aval (reported)'!I57-'(B) Grupo Aval (continued)'!I57</f>
        <v>0</v>
      </c>
      <c r="J57" s="92">
        <f>'(A) Grupo Aval (reported)'!J57-'(B) Grupo Aval (continued)'!J57</f>
        <v>0</v>
      </c>
      <c r="K57" s="92">
        <f>'(A) Grupo Aval (reported)'!K57-'(B) Grupo Aval (continued)'!K57</f>
        <v>0</v>
      </c>
      <c r="L57" s="38">
        <f>'(A) Grupo Aval (reported)'!L57-'(B) Grupo Aval (continued)'!L57</f>
        <v>0</v>
      </c>
      <c r="M57" s="92">
        <f>'(A) Grupo Aval (reported)'!M57-'(B) Grupo Aval (continued)'!M57</f>
        <v>0</v>
      </c>
    </row>
    <row r="58" spans="1:13" ht="17.45" customHeight="1" x14ac:dyDescent="0.2">
      <c r="A58" s="31" t="s">
        <v>109</v>
      </c>
      <c r="B58" s="89"/>
      <c r="C58" s="89">
        <f>'(A) Grupo Aval (reported)'!C58-'(B) Grupo Aval (continued)'!C58</f>
        <v>240.12977352255984</v>
      </c>
      <c r="D58" s="90">
        <f>'(A) Grupo Aval (reported)'!D58-'(B) Grupo Aval (continued)'!D58</f>
        <v>148.58951605161423</v>
      </c>
      <c r="E58" s="91">
        <f>'(A) Grupo Aval (reported)'!E58-'(B) Grupo Aval (continued)'!E58</f>
        <v>139.06597582250248</v>
      </c>
      <c r="F58" s="91">
        <f>'(A) Grupo Aval (reported)'!F58-'(B) Grupo Aval (continued)'!F58</f>
        <v>120.43742488162093</v>
      </c>
      <c r="G58" s="91">
        <f>'(A) Grupo Aval (reported)'!G58-'(B) Grupo Aval (continued)'!G58</f>
        <v>122.32373798552601</v>
      </c>
      <c r="H58" s="91">
        <f>'(A) Grupo Aval (reported)'!H58-'(B) Grupo Aval (continued)'!H58</f>
        <v>140.01589626964659</v>
      </c>
      <c r="I58" s="91">
        <f>'(A) Grupo Aval (reported)'!I58-'(B) Grupo Aval (continued)'!I58</f>
        <v>153.28555298111303</v>
      </c>
      <c r="J58" s="91">
        <f>'(A) Grupo Aval (reported)'!J58-'(B) Grupo Aval (continued)'!J58</f>
        <v>166.72297576759701</v>
      </c>
      <c r="K58" s="91">
        <f>'(A) Grupo Aval (reported)'!K58-'(B) Grupo Aval (continued)'!K58</f>
        <v>156.01911754000923</v>
      </c>
      <c r="L58" s="90">
        <f>'(A) Grupo Aval (reported)'!L58-'(B) Grupo Aval (continued)'!L58</f>
        <v>155.22114949646345</v>
      </c>
      <c r="M58" s="90">
        <f>'(A) Grupo Aval (reported)'!M58-'(B) Grupo Aval (continued)'!M58</f>
        <v>149.13408539626693</v>
      </c>
    </row>
    <row r="59" spans="1:13" s="42" customFormat="1" ht="17.45" customHeight="1" x14ac:dyDescent="0.25">
      <c r="A59" s="39"/>
      <c r="B59" s="40"/>
      <c r="C59" s="40"/>
      <c r="D59" s="40"/>
      <c r="E59" s="40"/>
      <c r="F59" s="40"/>
      <c r="G59" s="40"/>
      <c r="H59" s="40"/>
      <c r="I59" s="40"/>
      <c r="J59" s="40"/>
      <c r="K59" s="40"/>
      <c r="L59" s="40"/>
      <c r="M59" s="40"/>
    </row>
    <row r="60" spans="1:13" ht="17.45" customHeight="1" x14ac:dyDescent="0.2">
      <c r="A60" s="43" t="s">
        <v>110</v>
      </c>
      <c r="B60" s="44"/>
      <c r="C60" s="44">
        <f>+'(B) Grupo Aval (continued)'!C60-'(A) Grupo Aval (reported)'!C60</f>
        <v>0</v>
      </c>
      <c r="D60" s="44">
        <f>+'(B) Grupo Aval (continued)'!D60-'(A) Grupo Aval (reported)'!D60</f>
        <v>-1.6292906366288662E-6</v>
      </c>
      <c r="E60" s="44">
        <f>+'(B) Grupo Aval (continued)'!E60-'(A) Grupo Aval (reported)'!E60</f>
        <v>1.2171221897006035E-7</v>
      </c>
      <c r="F60" s="44">
        <f>+'(B) Grupo Aval (continued)'!F60-'(A) Grupo Aval (reported)'!F60</f>
        <v>6.4977211877703667E-7</v>
      </c>
      <c r="G60" s="45">
        <f>+'(B) Grupo Aval (continued)'!G60-'(A) Grupo Aval (reported)'!G60</f>
        <v>0</v>
      </c>
      <c r="H60" s="44">
        <f>+'(B) Grupo Aval (continued)'!H60-'(A) Grupo Aval (reported)'!H60</f>
        <v>1.3274257071316242E-6</v>
      </c>
      <c r="I60" s="44">
        <f>+'(B) Grupo Aval (continued)'!I60-'(A) Grupo Aval (reported)'!I60</f>
        <v>9.6106668934226036E-7</v>
      </c>
      <c r="J60" s="45">
        <f>+'(B) Grupo Aval (continued)'!J60-'(A) Grupo Aval (reported)'!J60</f>
        <v>-4.848698154091835E-7</v>
      </c>
      <c r="K60" s="44">
        <f>+'(B) Grupo Aval (continued)'!K60-'(A) Grupo Aval (reported)'!K60</f>
        <v>3.3615684020332992E-2</v>
      </c>
      <c r="L60" s="44">
        <f>+'(B) Grupo Aval (continued)'!L60-'(A) Grupo Aval (reported)'!L60</f>
        <v>1.912703737616539E-6</v>
      </c>
      <c r="M60" s="44">
        <f>+'(B) Grupo Aval (continued)'!M60-'(A) Grupo Aval (reported)'!M60</f>
        <v>-1.0985531844198704E-6</v>
      </c>
    </row>
    <row r="61" spans="1:13" ht="17.45" customHeight="1" x14ac:dyDescent="0.2">
      <c r="A61" s="46"/>
      <c r="B61" s="41"/>
      <c r="C61" s="41"/>
      <c r="D61" s="41"/>
      <c r="E61" s="41"/>
      <c r="F61" s="41"/>
      <c r="G61" s="41"/>
      <c r="H61" s="41"/>
      <c r="I61" s="41"/>
      <c r="J61" s="41"/>
      <c r="K61" s="41"/>
      <c r="L61" s="41"/>
      <c r="M61" s="41"/>
    </row>
    <row r="62" spans="1:13" ht="17.45" customHeight="1" x14ac:dyDescent="0.2">
      <c r="A62" s="21" t="s">
        <v>111</v>
      </c>
      <c r="B62" s="22"/>
      <c r="C62" s="22">
        <f>'(A) Grupo Aval (reported)'!C62-'(B) Grupo Aval (continued)'!C62</f>
        <v>0.34590994816016973</v>
      </c>
      <c r="D62" s="22">
        <f>'(A) Grupo Aval (reported)'!D62-'(B) Grupo Aval (continued)'!D62</f>
        <v>0.33412518784484746</v>
      </c>
      <c r="E62" s="22">
        <f>'(A) Grupo Aval (reported)'!E62-'(B) Grupo Aval (continued)'!E62</f>
        <v>0</v>
      </c>
      <c r="F62" s="22">
        <f>'(A) Grupo Aval (reported)'!F62-'(B) Grupo Aval (continued)'!F62</f>
        <v>0</v>
      </c>
      <c r="G62" s="22">
        <f>'(A) Grupo Aval (reported)'!G62-'(B) Grupo Aval (continued)'!G62</f>
        <v>0</v>
      </c>
      <c r="H62" s="22">
        <f>'(A) Grupo Aval (reported)'!H62-'(B) Grupo Aval (continued)'!H62</f>
        <v>0</v>
      </c>
      <c r="I62" s="22">
        <f>'(A) Grupo Aval (reported)'!I62-'(B) Grupo Aval (continued)'!I62</f>
        <v>0</v>
      </c>
      <c r="J62" s="22">
        <f>'(A) Grupo Aval (reported)'!J62-'(B) Grupo Aval (continued)'!J62</f>
        <v>0</v>
      </c>
      <c r="K62" s="22">
        <f>'(A) Grupo Aval (reported)'!K62-'(B) Grupo Aval (continued)'!K62</f>
        <v>0</v>
      </c>
      <c r="L62" s="22">
        <f>'(A) Grupo Aval (reported)'!L62-'(B) Grupo Aval (continued)'!L62</f>
        <v>0</v>
      </c>
      <c r="M62" s="22">
        <f>'(A) Grupo Aval (reported)'!M62-'(B) Grupo Aval (continued)'!M62</f>
        <v>0</v>
      </c>
    </row>
    <row r="63" spans="1:13" ht="17.45" customHeight="1" x14ac:dyDescent="0.2">
      <c r="A63" s="21" t="s">
        <v>112</v>
      </c>
      <c r="B63" s="22"/>
      <c r="C63" s="22">
        <f>'(A) Grupo Aval (reported)'!C63-'(B) Grupo Aval (continued)'!C63</f>
        <v>3.2031190579200004</v>
      </c>
      <c r="D63" s="22">
        <f>'(A) Grupo Aval (reported)'!D63-'(B) Grupo Aval (continued)'!D63</f>
        <v>0.48736020084619902</v>
      </c>
      <c r="E63" s="22">
        <f>'(A) Grupo Aval (reported)'!E63-'(B) Grupo Aval (continued)'!E63</f>
        <v>0</v>
      </c>
      <c r="F63" s="22">
        <f>'(A) Grupo Aval (reported)'!F63-'(B) Grupo Aval (continued)'!F63</f>
        <v>0</v>
      </c>
      <c r="G63" s="22">
        <f>'(A) Grupo Aval (reported)'!G63-'(B) Grupo Aval (continued)'!G63</f>
        <v>0</v>
      </c>
      <c r="H63" s="22">
        <f>'(A) Grupo Aval (reported)'!H63-'(B) Grupo Aval (continued)'!H63</f>
        <v>0</v>
      </c>
      <c r="I63" s="22">
        <f>'(A) Grupo Aval (reported)'!I63-'(B) Grupo Aval (continued)'!I63</f>
        <v>0</v>
      </c>
      <c r="J63" s="22">
        <f>'(A) Grupo Aval (reported)'!J63-'(B) Grupo Aval (continued)'!J63</f>
        <v>0</v>
      </c>
      <c r="K63" s="22">
        <f>'(A) Grupo Aval (reported)'!K63-'(B) Grupo Aval (continued)'!K63</f>
        <v>0</v>
      </c>
      <c r="L63" s="22">
        <f>'(A) Grupo Aval (reported)'!L63-'(B) Grupo Aval (continued)'!L63</f>
        <v>0</v>
      </c>
      <c r="M63" s="22">
        <f>'(A) Grupo Aval (reported)'!M63-'(B) Grupo Aval (continued)'!M63</f>
        <v>0</v>
      </c>
    </row>
    <row r="64" spans="1:13" ht="17.45" customHeight="1" x14ac:dyDescent="0.2">
      <c r="A64" s="13"/>
      <c r="B64" s="41"/>
      <c r="C64" s="41">
        <f>'(A) Grupo Aval (reported)'!C64-'(B) Grupo Aval (continued)'!C64</f>
        <v>0</v>
      </c>
      <c r="D64" s="41">
        <f>'(A) Grupo Aval (reported)'!D64-'(B) Grupo Aval (continued)'!D64</f>
        <v>0</v>
      </c>
      <c r="E64" s="41">
        <f>'(A) Grupo Aval (reported)'!E64-'(B) Grupo Aval (continued)'!E64</f>
        <v>0</v>
      </c>
      <c r="F64" s="41">
        <f>'(A) Grupo Aval (reported)'!F64-'(B) Grupo Aval (continued)'!F64</f>
        <v>0</v>
      </c>
      <c r="G64" s="41">
        <f>'(A) Grupo Aval (reported)'!G64-'(B) Grupo Aval (continued)'!G64</f>
        <v>0</v>
      </c>
      <c r="H64" s="41">
        <f>'(A) Grupo Aval (reported)'!H64-'(B) Grupo Aval (continued)'!H64</f>
        <v>0</v>
      </c>
      <c r="I64" s="41">
        <f>'(A) Grupo Aval (reported)'!I64-'(B) Grupo Aval (continued)'!I64</f>
        <v>0</v>
      </c>
      <c r="J64" s="41">
        <f>'(A) Grupo Aval (reported)'!J64-'(B) Grupo Aval (continued)'!J64</f>
        <v>0</v>
      </c>
      <c r="K64" s="41">
        <f>'(A) Grupo Aval (reported)'!K64-'(B) Grupo Aval (continued)'!K64</f>
        <v>0</v>
      </c>
      <c r="L64" s="41">
        <f>'(A) Grupo Aval (reported)'!L64-'(B) Grupo Aval (continued)'!L64</f>
        <v>0</v>
      </c>
      <c r="M64" s="41">
        <f>'(A) Grupo Aval (reported)'!M64-'(B) Grupo Aval (continued)'!M64</f>
        <v>0</v>
      </c>
    </row>
    <row r="65" spans="1:13" ht="17.45" customHeight="1" x14ac:dyDescent="0.2">
      <c r="A65" s="13" t="s">
        <v>113</v>
      </c>
      <c r="B65" s="22"/>
      <c r="C65" s="22">
        <f>'(A) Grupo Aval (reported)'!C65-'(B) Grupo Aval (continued)'!C65</f>
        <v>13822.438898211898</v>
      </c>
      <c r="D65" s="22">
        <f>'(A) Grupo Aval (reported)'!D65-'(B) Grupo Aval (continued)'!D65</f>
        <v>12881.941245566966</v>
      </c>
      <c r="E65" s="22">
        <f>'(A) Grupo Aval (reported)'!E65-'(B) Grupo Aval (continued)'!E65</f>
        <v>12635.171589231701</v>
      </c>
      <c r="F65" s="22">
        <f>'(A) Grupo Aval (reported)'!F65-'(B) Grupo Aval (continued)'!F65</f>
        <v>11977.831557613914</v>
      </c>
      <c r="G65" s="22">
        <f>'(A) Grupo Aval (reported)'!G65-'(B) Grupo Aval (continued)'!G65</f>
        <v>12244.906567006896</v>
      </c>
      <c r="H65" s="22">
        <f>'(A) Grupo Aval (reported)'!H65-'(B) Grupo Aval (continued)'!H65</f>
        <v>13631.545535375044</v>
      </c>
      <c r="I65" s="22">
        <f>'(A) Grupo Aval (reported)'!I65-'(B) Grupo Aval (continued)'!I65</f>
        <v>13878.752092735551</v>
      </c>
      <c r="J65" s="22">
        <f>'(A) Grupo Aval (reported)'!J65-'(B) Grupo Aval (continued)'!J65</f>
        <v>14368.346644636855</v>
      </c>
      <c r="K65" s="22">
        <f>'(A) Grupo Aval (reported)'!K65-'(B) Grupo Aval (continued)'!K65</f>
        <v>13645.33275500685</v>
      </c>
      <c r="L65" s="22">
        <f>'(A) Grupo Aval (reported)'!L65-'(B) Grupo Aval (continued)'!L65</f>
        <v>13130.394775701599</v>
      </c>
      <c r="M65" s="22">
        <f>'(A) Grupo Aval (reported)'!M65-'(B) Grupo Aval (continued)'!M65</f>
        <v>12325.831692370237</v>
      </c>
    </row>
    <row r="66" spans="1:13" ht="17.45" customHeight="1" x14ac:dyDescent="0.2">
      <c r="A66" s="20" t="s">
        <v>114</v>
      </c>
      <c r="B66" s="16"/>
      <c r="C66" s="16">
        <f>'(A) Grupo Aval (reported)'!C66-'(B) Grupo Aval (continued)'!C66</f>
        <v>1473.0695366681975</v>
      </c>
      <c r="D66" s="16">
        <f>'(A) Grupo Aval (reported)'!D66-'(B) Grupo Aval (continued)'!D66</f>
        <v>1448.3956264021435</v>
      </c>
      <c r="E66" s="16">
        <f>'(A) Grupo Aval (reported)'!E66-'(B) Grupo Aval (continued)'!E66</f>
        <v>1352.6072450138854</v>
      </c>
      <c r="F66" s="16">
        <f>'(A) Grupo Aval (reported)'!F66-'(B) Grupo Aval (continued)'!F66</f>
        <v>1274.5601924725743</v>
      </c>
      <c r="G66" s="16">
        <f>'(A) Grupo Aval (reported)'!G66-'(B) Grupo Aval (continued)'!G66</f>
        <v>1328.3202706500269</v>
      </c>
      <c r="H66" s="16">
        <f>'(A) Grupo Aval (reported)'!H66-'(B) Grupo Aval (continued)'!H66</f>
        <v>1518.5510051988822</v>
      </c>
      <c r="I66" s="16">
        <f>'(A) Grupo Aval (reported)'!I66-'(B) Grupo Aval (continued)'!I66</f>
        <v>1422.8761423338547</v>
      </c>
      <c r="J66" s="16">
        <f>'(A) Grupo Aval (reported)'!J66-'(B) Grupo Aval (continued)'!J66</f>
        <v>1512.229296995145</v>
      </c>
      <c r="K66" s="16">
        <f>'(A) Grupo Aval (reported)'!K66-'(B) Grupo Aval (continued)'!K66</f>
        <v>1478.8205963280307</v>
      </c>
      <c r="L66" s="16">
        <f>'(A) Grupo Aval (reported)'!L66-'(B) Grupo Aval (continued)'!L66</f>
        <v>1444.2344319395561</v>
      </c>
      <c r="M66" s="16">
        <f>'(A) Grupo Aval (reported)'!M66-'(B) Grupo Aval (continued)'!M66</f>
        <v>1225.2058180740023</v>
      </c>
    </row>
    <row r="67" spans="1:13" ht="17.45" customHeight="1" x14ac:dyDescent="0.2">
      <c r="A67" s="20" t="s">
        <v>115</v>
      </c>
      <c r="B67" s="16"/>
      <c r="C67" s="16">
        <f>'(A) Grupo Aval (reported)'!C67-'(B) Grupo Aval (continued)'!C67</f>
        <v>10374.210097856339</v>
      </c>
      <c r="D67" s="16">
        <f>'(A) Grupo Aval (reported)'!D67-'(B) Grupo Aval (continued)'!D67</f>
        <v>9553.8987368012458</v>
      </c>
      <c r="E67" s="16">
        <f>'(A) Grupo Aval (reported)'!E67-'(B) Grupo Aval (continued)'!E67</f>
        <v>9360.1578238719376</v>
      </c>
      <c r="F67" s="16">
        <f>'(A) Grupo Aval (reported)'!F67-'(B) Grupo Aval (continued)'!F67</f>
        <v>8919.1884351367335</v>
      </c>
      <c r="G67" s="16">
        <f>'(A) Grupo Aval (reported)'!G67-'(B) Grupo Aval (continued)'!G67</f>
        <v>9066.1000792285922</v>
      </c>
      <c r="H67" s="16">
        <f>'(A) Grupo Aval (reported)'!H67-'(B) Grupo Aval (continued)'!H67</f>
        <v>10054.183201695501</v>
      </c>
      <c r="I67" s="16">
        <f>'(A) Grupo Aval (reported)'!I67-'(B) Grupo Aval (continued)'!I67</f>
        <v>10293.033079428584</v>
      </c>
      <c r="J67" s="16">
        <f>'(A) Grupo Aval (reported)'!J67-'(B) Grupo Aval (continued)'!J67</f>
        <v>10459.365577273973</v>
      </c>
      <c r="K67" s="16">
        <f>'(A) Grupo Aval (reported)'!K67-'(B) Grupo Aval (continued)'!K67</f>
        <v>9945.8227440356713</v>
      </c>
      <c r="L67" s="16">
        <f>'(A) Grupo Aval (reported)'!L67-'(B) Grupo Aval (continued)'!L67</f>
        <v>9384.1826139300683</v>
      </c>
      <c r="M67" s="16">
        <f>'(A) Grupo Aval (reported)'!M67-'(B) Grupo Aval (continued)'!M67</f>
        <v>8868.1337550349999</v>
      </c>
    </row>
    <row r="68" spans="1:13" ht="17.45" customHeight="1" x14ac:dyDescent="0.2">
      <c r="A68" s="20" t="s">
        <v>116</v>
      </c>
      <c r="B68" s="16"/>
      <c r="C68" s="16">
        <f>'(A) Grupo Aval (reported)'!C68-'(B) Grupo Aval (continued)'!C68</f>
        <v>1968.3145238950383</v>
      </c>
      <c r="D68" s="16">
        <f>'(A) Grupo Aval (reported)'!D68-'(B) Grupo Aval (continued)'!D68</f>
        <v>1874.8890855881618</v>
      </c>
      <c r="E68" s="16">
        <f>'(A) Grupo Aval (reported)'!E68-'(B) Grupo Aval (continued)'!E68</f>
        <v>1917.9865442755545</v>
      </c>
      <c r="F68" s="16">
        <f>'(A) Grupo Aval (reported)'!F68-'(B) Grupo Aval (continued)'!F68</f>
        <v>1777.2507839751488</v>
      </c>
      <c r="G68" s="16">
        <f>'(A) Grupo Aval (reported)'!G68-'(B) Grupo Aval (continued)'!G68</f>
        <v>1844.0040132343711</v>
      </c>
      <c r="H68" s="16">
        <f>'(A) Grupo Aval (reported)'!H68-'(B) Grupo Aval (continued)'!H68</f>
        <v>2051.3342161358451</v>
      </c>
      <c r="I68" s="16">
        <f>'(A) Grupo Aval (reported)'!I68-'(B) Grupo Aval (continued)'!I68</f>
        <v>2158.0667646699876</v>
      </c>
      <c r="J68" s="16">
        <f>'(A) Grupo Aval (reported)'!J68-'(B) Grupo Aval (continued)'!J68</f>
        <v>2392.2408289671584</v>
      </c>
      <c r="K68" s="16">
        <f>'(A) Grupo Aval (reported)'!K68-'(B) Grupo Aval (continued)'!K68</f>
        <v>2215.3398627246352</v>
      </c>
      <c r="L68" s="16">
        <f>'(A) Grupo Aval (reported)'!L68-'(B) Grupo Aval (continued)'!L68</f>
        <v>2296.7786040726933</v>
      </c>
      <c r="M68" s="16">
        <f>'(A) Grupo Aval (reported)'!M68-'(B) Grupo Aval (continued)'!M68</f>
        <v>2227.900272009836</v>
      </c>
    </row>
    <row r="69" spans="1:13" ht="17.45" customHeight="1" x14ac:dyDescent="0.2">
      <c r="A69" s="20" t="s">
        <v>117</v>
      </c>
      <c r="B69" s="16"/>
      <c r="C69" s="16">
        <f>'(A) Grupo Aval (reported)'!C69-'(B) Grupo Aval (continued)'!C69</f>
        <v>6.844739792319956</v>
      </c>
      <c r="D69" s="16">
        <f>'(A) Grupo Aval (reported)'!D69-'(B) Grupo Aval (continued)'!D69</f>
        <v>4.7577967754350539</v>
      </c>
      <c r="E69" s="16">
        <f>'(A) Grupo Aval (reported)'!E69-'(B) Grupo Aval (continued)'!E69</f>
        <v>4.419976070335963</v>
      </c>
      <c r="F69" s="16">
        <f>'(A) Grupo Aval (reported)'!F69-'(B) Grupo Aval (continued)'!F69</f>
        <v>6.8321460294504845</v>
      </c>
      <c r="G69" s="16">
        <f>'(A) Grupo Aval (reported)'!G69-'(B) Grupo Aval (continued)'!G69</f>
        <v>6.4822038939349795</v>
      </c>
      <c r="H69" s="16">
        <f>'(A) Grupo Aval (reported)'!H69-'(B) Grupo Aval (continued)'!H69</f>
        <v>7.4771123448059598</v>
      </c>
      <c r="I69" s="16">
        <f>'(A) Grupo Aval (reported)'!I69-'(B) Grupo Aval (continued)'!I69</f>
        <v>4.7761063031150002</v>
      </c>
      <c r="J69" s="16">
        <f>'(A) Grupo Aval (reported)'!J69-'(B) Grupo Aval (continued)'!J69</f>
        <v>4.5109414005600001</v>
      </c>
      <c r="K69" s="16">
        <f>'(A) Grupo Aval (reported)'!K69-'(B) Grupo Aval (continued)'!K69</f>
        <v>5.3495519185249805</v>
      </c>
      <c r="L69" s="16">
        <f>'(A) Grupo Aval (reported)'!L69-'(B) Grupo Aval (continued)'!L69</f>
        <v>5.199125759280264</v>
      </c>
      <c r="M69" s="16">
        <f>'(A) Grupo Aval (reported)'!M69-'(B) Grupo Aval (continued)'!M69</f>
        <v>4.5918472513769757</v>
      </c>
    </row>
    <row r="70" spans="1:13" ht="17.45" customHeight="1" x14ac:dyDescent="0.2">
      <c r="A70" s="13" t="s">
        <v>118</v>
      </c>
      <c r="B70" s="22"/>
      <c r="C70" s="22">
        <f>'(A) Grupo Aval (reported)'!C70-'(B) Grupo Aval (continued)'!C70</f>
        <v>7250.8711654876679</v>
      </c>
      <c r="D70" s="22">
        <f>'(A) Grupo Aval (reported)'!D70-'(B) Grupo Aval (continued)'!D70</f>
        <v>6015.8324047223286</v>
      </c>
      <c r="E70" s="22">
        <f>'(A) Grupo Aval (reported)'!E70-'(B) Grupo Aval (continued)'!E70</f>
        <v>5230.0905468513301</v>
      </c>
      <c r="F70" s="22">
        <f>'(A) Grupo Aval (reported)'!F70-'(B) Grupo Aval (continued)'!F70</f>
        <v>4363.8034022961001</v>
      </c>
      <c r="G70" s="22">
        <f>'(A) Grupo Aval (reported)'!G70-'(B) Grupo Aval (continued)'!G70</f>
        <v>4065.3764517395248</v>
      </c>
      <c r="H70" s="22">
        <f>'(A) Grupo Aval (reported)'!H70-'(B) Grupo Aval (continued)'!H70</f>
        <v>4233.1639995415608</v>
      </c>
      <c r="I70" s="22">
        <f>'(A) Grupo Aval (reported)'!I70-'(B) Grupo Aval (continued)'!I70</f>
        <v>4581.5668591682479</v>
      </c>
      <c r="J70" s="22">
        <f>'(A) Grupo Aval (reported)'!J70-'(B) Grupo Aval (continued)'!J70</f>
        <v>5371.1401804568304</v>
      </c>
      <c r="K70" s="22">
        <f>'(A) Grupo Aval (reported)'!K70-'(B) Grupo Aval (continued)'!K70</f>
        <v>4587.9890505922012</v>
      </c>
      <c r="L70" s="22">
        <f>'(A) Grupo Aval (reported)'!L70-'(B) Grupo Aval (continued)'!L70</f>
        <v>4348.6663820265239</v>
      </c>
      <c r="M70" s="22">
        <f>'(A) Grupo Aval (reported)'!M70-'(B) Grupo Aval (continued)'!M70</f>
        <v>4256.2565432482224</v>
      </c>
    </row>
    <row r="71" spans="1:13" ht="17.45" customHeight="1" x14ac:dyDescent="0.2">
      <c r="A71" s="20" t="s">
        <v>119</v>
      </c>
      <c r="B71" s="17"/>
      <c r="C71" s="16">
        <f>'(A) Grupo Aval (reported)'!C71-'(B) Grupo Aval (continued)'!C71</f>
        <v>303.23360333183882</v>
      </c>
      <c r="D71" s="16">
        <f>'(A) Grupo Aval (reported)'!D71-'(B) Grupo Aval (continued)'!D71</f>
        <v>239.76214085286483</v>
      </c>
      <c r="E71" s="16">
        <f>'(A) Grupo Aval (reported)'!E71-'(B) Grupo Aval (continued)'!E71</f>
        <v>170.02415692981776</v>
      </c>
      <c r="F71" s="16">
        <f>'(A) Grupo Aval (reported)'!F71-'(B) Grupo Aval (continued)'!F71</f>
        <v>143.57624071553983</v>
      </c>
      <c r="G71" s="16">
        <f>'(A) Grupo Aval (reported)'!G71-'(B) Grupo Aval (continued)'!G71</f>
        <v>627.90743181481594</v>
      </c>
      <c r="H71" s="16">
        <f>'(A) Grupo Aval (reported)'!H71-'(B) Grupo Aval (continued)'!H71</f>
        <v>688.18894806468961</v>
      </c>
      <c r="I71" s="16">
        <f>'(A) Grupo Aval (reported)'!I71-'(B) Grupo Aval (continued)'!I71</f>
        <v>1008.5975101465083</v>
      </c>
      <c r="J71" s="16">
        <f>'(A) Grupo Aval (reported)'!J71-'(B) Grupo Aval (continued)'!J71</f>
        <v>809.66761526412665</v>
      </c>
      <c r="K71" s="16">
        <f>'(A) Grupo Aval (reported)'!K71-'(B) Grupo Aval (continued)'!K71</f>
        <v>672.19759126716599</v>
      </c>
      <c r="L71" s="16">
        <f>'(A) Grupo Aval (reported)'!L71-'(B) Grupo Aval (continued)'!L71</f>
        <v>489.22038007773153</v>
      </c>
      <c r="M71" s="16">
        <f>'(A) Grupo Aval (reported)'!M71-'(B) Grupo Aval (continued)'!M71</f>
        <v>410.69581338887656</v>
      </c>
    </row>
    <row r="72" spans="1:13" ht="17.45" customHeight="1" x14ac:dyDescent="0.2">
      <c r="A72" s="20" t="s">
        <v>120</v>
      </c>
      <c r="B72" s="16"/>
      <c r="C72" s="16">
        <f>'(A) Grupo Aval (reported)'!C72-'(B) Grupo Aval (continued)'!C72</f>
        <v>5259.5036614495948</v>
      </c>
      <c r="D72" s="16">
        <f>'(A) Grupo Aval (reported)'!D72-'(B) Grupo Aval (continued)'!D72</f>
        <v>4240.9576073981661</v>
      </c>
      <c r="E72" s="16">
        <f>'(A) Grupo Aval (reported)'!E72-'(B) Grupo Aval (continued)'!E72</f>
        <v>3617.1140346036664</v>
      </c>
      <c r="F72" s="16">
        <f>'(A) Grupo Aval (reported)'!F72-'(B) Grupo Aval (continued)'!F72</f>
        <v>2842.4451869183831</v>
      </c>
      <c r="G72" s="16">
        <f>'(A) Grupo Aval (reported)'!G72-'(B) Grupo Aval (continued)'!G72</f>
        <v>2068.6811933968202</v>
      </c>
      <c r="H72" s="16">
        <f>'(A) Grupo Aval (reported)'!H72-'(B) Grupo Aval (continued)'!H72</f>
        <v>2029.5162314418922</v>
      </c>
      <c r="I72" s="16">
        <f>'(A) Grupo Aval (reported)'!I72-'(B) Grupo Aval (continued)'!I72</f>
        <v>2086.1576481983393</v>
      </c>
      <c r="J72" s="16">
        <f>'(A) Grupo Aval (reported)'!J72-'(B) Grupo Aval (continued)'!J72</f>
        <v>2965.4674728372192</v>
      </c>
      <c r="K72" s="16">
        <f>'(A) Grupo Aval (reported)'!K72-'(B) Grupo Aval (continued)'!K72</f>
        <v>2438.4143446154521</v>
      </c>
      <c r="L72" s="16">
        <f>'(A) Grupo Aval (reported)'!L72-'(B) Grupo Aval (continued)'!L72</f>
        <v>2402.4394080278107</v>
      </c>
      <c r="M72" s="16">
        <f>'(A) Grupo Aval (reported)'!M72-'(B) Grupo Aval (continued)'!M72</f>
        <v>2458.5995579614428</v>
      </c>
    </row>
    <row r="73" spans="1:13" ht="17.45" customHeight="1" x14ac:dyDescent="0.2">
      <c r="A73" s="20" t="s">
        <v>121</v>
      </c>
      <c r="B73" s="16"/>
      <c r="C73" s="16">
        <f>'(A) Grupo Aval (reported)'!C73-'(B) Grupo Aval (continued)'!C73</f>
        <v>1688.1339007062415</v>
      </c>
      <c r="D73" s="16">
        <f>'(A) Grupo Aval (reported)'!D73-'(B) Grupo Aval (continued)'!D73</f>
        <v>1535.1126564712977</v>
      </c>
      <c r="E73" s="16">
        <f>'(A) Grupo Aval (reported)'!E73-'(B) Grupo Aval (continued)'!E73</f>
        <v>1442.9523553178369</v>
      </c>
      <c r="F73" s="16">
        <f>'(A) Grupo Aval (reported)'!F73-'(B) Grupo Aval (continued)'!F73</f>
        <v>1377.781974662179</v>
      </c>
      <c r="G73" s="16">
        <f>'(A) Grupo Aval (reported)'!G73-'(B) Grupo Aval (continued)'!G73</f>
        <v>1368.7878265278887</v>
      </c>
      <c r="H73" s="16">
        <f>'(A) Grupo Aval (reported)'!H73-'(B) Grupo Aval (continued)'!H73</f>
        <v>1515.4588200349826</v>
      </c>
      <c r="I73" s="16">
        <f>'(A) Grupo Aval (reported)'!I73-'(B) Grupo Aval (continued)'!I73</f>
        <v>1486.8117008233967</v>
      </c>
      <c r="J73" s="16">
        <f>'(A) Grupo Aval (reported)'!J73-'(B) Grupo Aval (continued)'!J73</f>
        <v>1596.0050923554845</v>
      </c>
      <c r="K73" s="16">
        <f>'(A) Grupo Aval (reported)'!K73-'(B) Grupo Aval (continued)'!K73</f>
        <v>1477.377114709594</v>
      </c>
      <c r="L73" s="16">
        <f>'(A) Grupo Aval (reported)'!L73-'(B) Grupo Aval (continued)'!L73</f>
        <v>1457.0065939209853</v>
      </c>
      <c r="M73" s="16">
        <f>'(A) Grupo Aval (reported)'!M73-'(B) Grupo Aval (continued)'!M73</f>
        <v>1386.9611718978922</v>
      </c>
    </row>
    <row r="74" spans="1:13" ht="17.45" customHeight="1" x14ac:dyDescent="0.2">
      <c r="A74" s="20" t="s">
        <v>122</v>
      </c>
      <c r="B74" s="16"/>
      <c r="C74" s="16">
        <f>'(A) Grupo Aval (reported)'!C74-'(B) Grupo Aval (continued)'!C74</f>
        <v>0</v>
      </c>
      <c r="D74" s="16">
        <f>'(A) Grupo Aval (reported)'!D74-'(B) Grupo Aval (continued)'!D74</f>
        <v>0</v>
      </c>
      <c r="E74" s="16">
        <f>'(A) Grupo Aval (reported)'!E74-'(B) Grupo Aval (continued)'!E74</f>
        <v>0</v>
      </c>
      <c r="F74" s="16">
        <f>'(A) Grupo Aval (reported)'!F74-'(B) Grupo Aval (continued)'!F74</f>
        <v>0</v>
      </c>
      <c r="G74" s="16">
        <f>'(A) Grupo Aval (reported)'!G74-'(B) Grupo Aval (continued)'!G74</f>
        <v>0</v>
      </c>
      <c r="H74" s="16">
        <f>'(A) Grupo Aval (reported)'!H74-'(B) Grupo Aval (continued)'!H74</f>
        <v>0</v>
      </c>
      <c r="I74" s="16">
        <f>'(A) Grupo Aval (reported)'!I74-'(B) Grupo Aval (continued)'!I74</f>
        <v>0</v>
      </c>
      <c r="J74" s="16">
        <f>'(A) Grupo Aval (reported)'!J74-'(B) Grupo Aval (continued)'!J74</f>
        <v>0</v>
      </c>
      <c r="K74" s="16">
        <f>'(A) Grupo Aval (reported)'!K74-'(B) Grupo Aval (continued)'!K74</f>
        <v>0</v>
      </c>
      <c r="L74" s="16">
        <f>'(A) Grupo Aval (reported)'!L74-'(B) Grupo Aval (continued)'!L74</f>
        <v>0</v>
      </c>
      <c r="M74" s="16">
        <f>'(A) Grupo Aval (reported)'!M74-'(B) Grupo Aval (continued)'!M74</f>
        <v>0</v>
      </c>
    </row>
    <row r="75" spans="1:13" ht="17.45" customHeight="1" x14ac:dyDescent="0.2">
      <c r="A75" s="31" t="s">
        <v>123</v>
      </c>
      <c r="B75" s="32"/>
      <c r="C75" s="32">
        <f>'(A) Grupo Aval (reported)'!C75-'(B) Grupo Aval (continued)'!C75</f>
        <v>21073.310063699551</v>
      </c>
      <c r="D75" s="32">
        <f>'(A) Grupo Aval (reported)'!D75-'(B) Grupo Aval (continued)'!D75</f>
        <v>18897.77365028928</v>
      </c>
      <c r="E75" s="32">
        <f>'(A) Grupo Aval (reported)'!E75-'(B) Grupo Aval (continued)'!E75</f>
        <v>17865.262136083009</v>
      </c>
      <c r="F75" s="32">
        <f>'(A) Grupo Aval (reported)'!F75-'(B) Grupo Aval (continued)'!F75</f>
        <v>16341.634959910007</v>
      </c>
      <c r="G75" s="32">
        <f>'(A) Grupo Aval (reported)'!G75-'(B) Grupo Aval (continued)'!G75</f>
        <v>16310.283018746413</v>
      </c>
      <c r="H75" s="32">
        <f>'(A) Grupo Aval (reported)'!H75-'(B) Grupo Aval (continued)'!H75</f>
        <v>17864.709534916619</v>
      </c>
      <c r="I75" s="32">
        <f>'(A) Grupo Aval (reported)'!I75-'(B) Grupo Aval (continued)'!I75</f>
        <v>18460.318951903784</v>
      </c>
      <c r="J75" s="32">
        <f>'(A) Grupo Aval (reported)'!J75-'(B) Grupo Aval (continued)'!J75</f>
        <v>19739.486825093656</v>
      </c>
      <c r="K75" s="32">
        <f>'(A) Grupo Aval (reported)'!K75-'(B) Grupo Aval (continued)'!K75</f>
        <v>18233.321805599058</v>
      </c>
      <c r="L75" s="32">
        <f>'(A) Grupo Aval (reported)'!L75-'(B) Grupo Aval (continued)'!L75</f>
        <v>17479.061157728138</v>
      </c>
      <c r="M75" s="32">
        <f>'(A) Grupo Aval (reported)'!M75-'(B) Grupo Aval (continued)'!M75</f>
        <v>16582.088235618488</v>
      </c>
    </row>
    <row r="76" spans="1:13" ht="17.45" customHeight="1" x14ac:dyDescent="0.2">
      <c r="A76" s="21"/>
      <c r="B76" s="41"/>
      <c r="C76" s="41">
        <f>'(A) Grupo Aval (reported)'!C76-'(B) Grupo Aval (continued)'!C76</f>
        <v>0</v>
      </c>
      <c r="D76" s="41">
        <f>'(A) Grupo Aval (reported)'!D76-'(B) Grupo Aval (continued)'!D76</f>
        <v>0</v>
      </c>
      <c r="E76" s="41">
        <f>'(A) Grupo Aval (reported)'!E76-'(B) Grupo Aval (continued)'!E76</f>
        <v>0</v>
      </c>
      <c r="F76" s="41">
        <f>'(A) Grupo Aval (reported)'!F76-'(B) Grupo Aval (continued)'!F76</f>
        <v>0</v>
      </c>
      <c r="G76" s="41">
        <f>'(A) Grupo Aval (reported)'!G76-'(B) Grupo Aval (continued)'!G76</f>
        <v>0</v>
      </c>
      <c r="H76" s="41">
        <f>'(A) Grupo Aval (reported)'!H76-'(B) Grupo Aval (continued)'!H76</f>
        <v>0</v>
      </c>
      <c r="I76" s="41">
        <f>'(A) Grupo Aval (reported)'!I76-'(B) Grupo Aval (continued)'!I76</f>
        <v>0</v>
      </c>
      <c r="J76" s="41">
        <f>'(A) Grupo Aval (reported)'!J76-'(B) Grupo Aval (continued)'!J76</f>
        <v>0</v>
      </c>
      <c r="K76" s="41">
        <f>'(A) Grupo Aval (reported)'!K76-'(B) Grupo Aval (continued)'!K76</f>
        <v>0</v>
      </c>
      <c r="L76" s="41">
        <f>'(A) Grupo Aval (reported)'!L76-'(B) Grupo Aval (continued)'!L76</f>
        <v>0</v>
      </c>
      <c r="M76" s="41">
        <f>'(A) Grupo Aval (reported)'!M76-'(B) Grupo Aval (continued)'!M76</f>
        <v>0</v>
      </c>
    </row>
    <row r="77" spans="1:13" ht="17.45" customHeight="1" x14ac:dyDescent="0.2">
      <c r="A77" s="20" t="s">
        <v>124</v>
      </c>
      <c r="B77" s="16"/>
      <c r="C77" s="16">
        <f>'(A) Grupo Aval (reported)'!C77-'(B) Grupo Aval (continued)'!C77</f>
        <v>1.3938239999999951</v>
      </c>
      <c r="D77" s="16">
        <f>'(A) Grupo Aval (reported)'!D77-'(B) Grupo Aval (continued)'!D77</f>
        <v>1.2532739999999762</v>
      </c>
      <c r="E77" s="16">
        <f>'(A) Grupo Aval (reported)'!E77-'(B) Grupo Aval (continued)'!E77</f>
        <v>1.2161280000000261</v>
      </c>
      <c r="F77" s="16">
        <f>'(A) Grupo Aval (reported)'!F77-'(B) Grupo Aval (continued)'!F77</f>
        <v>1.1466150000000255</v>
      </c>
      <c r="G77" s="16">
        <f>'(A) Grupo Aval (reported)'!G77-'(B) Grupo Aval (continued)'!G77</f>
        <v>0</v>
      </c>
      <c r="H77" s="16">
        <f>'(A) Grupo Aval (reported)'!H77-'(B) Grupo Aval (continued)'!H77</f>
        <v>0.10826384399999256</v>
      </c>
      <c r="I77" s="16">
        <f>'(A) Grupo Aval (reported)'!I77-'(B) Grupo Aval (continued)'!I77</f>
        <v>0.25298975576697558</v>
      </c>
      <c r="J77" s="16">
        <f>'(A) Grupo Aval (reported)'!J77-'(B) Grupo Aval (continued)'!J77</f>
        <v>1.7498593605012047E-3</v>
      </c>
      <c r="K77" s="16">
        <f>'(A) Grupo Aval (reported)'!K77-'(B) Grupo Aval (continued)'!K77</f>
        <v>1.6635956972947952E-3</v>
      </c>
      <c r="L77" s="16">
        <f>'(A) Grupo Aval (reported)'!L77-'(B) Grupo Aval (continued)'!L77</f>
        <v>0.28649202993287304</v>
      </c>
      <c r="M77" s="16">
        <f>'(A) Grupo Aval (reported)'!M77-'(B) Grupo Aval (continued)'!M77</f>
        <v>0</v>
      </c>
    </row>
    <row r="78" spans="1:13" ht="17.45" customHeight="1" x14ac:dyDescent="0.2">
      <c r="A78" s="20" t="s">
        <v>125</v>
      </c>
      <c r="B78" s="16"/>
      <c r="C78" s="16">
        <f>'(A) Grupo Aval (reported)'!C78-'(B) Grupo Aval (continued)'!C78</f>
        <v>1.5065611311999874</v>
      </c>
      <c r="D78" s="16">
        <f>'(A) Grupo Aval (reported)'!D78-'(B) Grupo Aval (continued)'!D78</f>
        <v>2.1437502424799959</v>
      </c>
      <c r="E78" s="16">
        <f>'(A) Grupo Aval (reported)'!E78-'(B) Grupo Aval (continued)'!E78</f>
        <v>1.8939464265984043</v>
      </c>
      <c r="F78" s="16">
        <f>'(A) Grupo Aval (reported)'!F78-'(B) Grupo Aval (continued)'!F78</f>
        <v>1.5755536577290741</v>
      </c>
      <c r="G78" s="16">
        <f>'(A) Grupo Aval (reported)'!G78-'(B) Grupo Aval (continued)'!G78</f>
        <v>1.6664973025468726</v>
      </c>
      <c r="H78" s="16">
        <f>'(A) Grupo Aval (reported)'!H78-'(B) Grupo Aval (continued)'!H78</f>
        <v>1.8745756828968752</v>
      </c>
      <c r="I78" s="16">
        <f>'(A) Grupo Aval (reported)'!I78-'(B) Grupo Aval (continued)'!I78</f>
        <v>1.7317327026440807</v>
      </c>
      <c r="J78" s="16">
        <f>'(A) Grupo Aval (reported)'!J78-'(B) Grupo Aval (continued)'!J78</f>
        <v>0.92786417149011413</v>
      </c>
      <c r="K78" s="16">
        <f>'(A) Grupo Aval (reported)'!K78-'(B) Grupo Aval (continued)'!K78</f>
        <v>0.82037861624985453</v>
      </c>
      <c r="L78" s="16">
        <f>'(A) Grupo Aval (reported)'!L78-'(B) Grupo Aval (continued)'!L78</f>
        <v>0.82849356999849988</v>
      </c>
      <c r="M78" s="16">
        <f>'(A) Grupo Aval (reported)'!M78-'(B) Grupo Aval (continued)'!M78</f>
        <v>0.87824460704405283</v>
      </c>
    </row>
    <row r="79" spans="1:13" ht="17.45" customHeight="1" x14ac:dyDescent="0.2">
      <c r="A79" s="31" t="s">
        <v>126</v>
      </c>
      <c r="B79" s="32"/>
      <c r="C79" s="32">
        <f>'(A) Grupo Aval (reported)'!C79-'(B) Grupo Aval (continued)'!C79</f>
        <v>2.9003851311999824</v>
      </c>
      <c r="D79" s="32">
        <f>'(A) Grupo Aval (reported)'!D79-'(B) Grupo Aval (continued)'!D79</f>
        <v>3.397024242480029</v>
      </c>
      <c r="E79" s="32">
        <f>'(A) Grupo Aval (reported)'!E79-'(B) Grupo Aval (continued)'!E79</f>
        <v>3.1100744265984304</v>
      </c>
      <c r="F79" s="32">
        <f>'(A) Grupo Aval (reported)'!F79-'(B) Grupo Aval (continued)'!F79</f>
        <v>2.7221686577290711</v>
      </c>
      <c r="G79" s="32">
        <f>'(A) Grupo Aval (reported)'!G79-'(B) Grupo Aval (continued)'!G79</f>
        <v>1.6664973025469862</v>
      </c>
      <c r="H79" s="32">
        <f>'(A) Grupo Aval (reported)'!H79-'(B) Grupo Aval (continued)'!H79</f>
        <v>1.9828395268967824</v>
      </c>
      <c r="I79" s="32">
        <f>'(A) Grupo Aval (reported)'!I79-'(B) Grupo Aval (continued)'!I79</f>
        <v>1.9847224584110563</v>
      </c>
      <c r="J79" s="32">
        <f>'(A) Grupo Aval (reported)'!J79-'(B) Grupo Aval (continued)'!J79</f>
        <v>0.92961403085064376</v>
      </c>
      <c r="K79" s="32">
        <f>'(A) Grupo Aval (reported)'!K79-'(B) Grupo Aval (continued)'!K79</f>
        <v>0.82204221194706406</v>
      </c>
      <c r="L79" s="32">
        <f>'(A) Grupo Aval (reported)'!L79-'(B) Grupo Aval (continued)'!L79</f>
        <v>1.1149855999314013</v>
      </c>
      <c r="M79" s="32">
        <f>'(A) Grupo Aval (reported)'!M79-'(B) Grupo Aval (continued)'!M79</f>
        <v>0.87824460704405283</v>
      </c>
    </row>
    <row r="80" spans="1:13" ht="17.45" customHeight="1" x14ac:dyDescent="0.2">
      <c r="A80" s="21"/>
      <c r="B80" s="41"/>
      <c r="C80" s="41">
        <f>'(A) Grupo Aval (reported)'!C80-'(B) Grupo Aval (continued)'!C80</f>
        <v>0</v>
      </c>
      <c r="D80" s="41">
        <f>'(A) Grupo Aval (reported)'!D80-'(B) Grupo Aval (continued)'!D80</f>
        <v>0</v>
      </c>
      <c r="E80" s="41">
        <f>'(A) Grupo Aval (reported)'!E80-'(B) Grupo Aval (continued)'!E80</f>
        <v>0</v>
      </c>
      <c r="F80" s="41">
        <f>'(A) Grupo Aval (reported)'!F80-'(B) Grupo Aval (continued)'!F80</f>
        <v>0</v>
      </c>
      <c r="G80" s="41">
        <f>'(A) Grupo Aval (reported)'!G80-'(B) Grupo Aval (continued)'!G80</f>
        <v>0</v>
      </c>
      <c r="H80" s="41">
        <f>'(A) Grupo Aval (reported)'!H80-'(B) Grupo Aval (continued)'!H80</f>
        <v>0</v>
      </c>
      <c r="I80" s="41">
        <f>'(A) Grupo Aval (reported)'!I80-'(B) Grupo Aval (continued)'!I80</f>
        <v>0</v>
      </c>
      <c r="J80" s="41">
        <f>'(A) Grupo Aval (reported)'!J80-'(B) Grupo Aval (continued)'!J80</f>
        <v>0</v>
      </c>
      <c r="K80" s="41">
        <f>'(A) Grupo Aval (reported)'!K80-'(B) Grupo Aval (continued)'!K80</f>
        <v>0</v>
      </c>
      <c r="L80" s="41">
        <f>'(A) Grupo Aval (reported)'!L80-'(B) Grupo Aval (continued)'!L80</f>
        <v>0</v>
      </c>
      <c r="M80" s="41">
        <f>'(A) Grupo Aval (reported)'!M80-'(B) Grupo Aval (continued)'!M80</f>
        <v>0</v>
      </c>
    </row>
    <row r="81" spans="1:13" ht="17.45" customHeight="1" x14ac:dyDescent="0.2">
      <c r="A81" s="20" t="s">
        <v>106</v>
      </c>
      <c r="B81" s="16"/>
      <c r="C81" s="16">
        <f>'(A) Grupo Aval (reported)'!C81-'(B) Grupo Aval (continued)'!C81</f>
        <v>8.4010418560012567E-2</v>
      </c>
      <c r="D81" s="16">
        <f>'(A) Grupo Aval (reported)'!D81-'(B) Grupo Aval (continued)'!D81</f>
        <v>2.8135416438772154E-2</v>
      </c>
      <c r="E81" s="16">
        <f>'(A) Grupo Aval (reported)'!E81-'(B) Grupo Aval (continued)'!E81</f>
        <v>1.2266799372866899E-2</v>
      </c>
      <c r="F81" s="16">
        <f>'(A) Grupo Aval (reported)'!F81-'(B) Grupo Aval (continued)'!F81</f>
        <v>0.78380877655445147</v>
      </c>
      <c r="G81" s="16">
        <f>'(A) Grupo Aval (reported)'!G81-'(B) Grupo Aval (continued)'!G81</f>
        <v>1.486774219546021</v>
      </c>
      <c r="H81" s="16">
        <f>'(A) Grupo Aval (reported)'!H81-'(B) Grupo Aval (continued)'!H81</f>
        <v>2.2315221158099945</v>
      </c>
      <c r="I81" s="16">
        <f>'(A) Grupo Aval (reported)'!I81-'(B) Grupo Aval (continued)'!I81</f>
        <v>1.7855721872939796</v>
      </c>
      <c r="J81" s="16">
        <f>'(A) Grupo Aval (reported)'!J81-'(B) Grupo Aval (continued)'!J81</f>
        <v>0</v>
      </c>
      <c r="K81" s="16">
        <f>'(A) Grupo Aval (reported)'!K81-'(B) Grupo Aval (continued)'!K81</f>
        <v>1.4875720395608596</v>
      </c>
      <c r="L81" s="16">
        <f>'(A) Grupo Aval (reported)'!L81-'(B) Grupo Aval (continued)'!L81</f>
        <v>11.902331918506654</v>
      </c>
      <c r="M81" s="16">
        <f>'(A) Grupo Aval (reported)'!M81-'(B) Grupo Aval (continued)'!M81</f>
        <v>1.8090193493790139</v>
      </c>
    </row>
    <row r="82" spans="1:13" ht="17.45" customHeight="1" x14ac:dyDescent="0.2">
      <c r="A82" s="20" t="s">
        <v>107</v>
      </c>
      <c r="B82" s="16"/>
      <c r="C82" s="16">
        <f>'(A) Grupo Aval (reported)'!C82-'(B) Grupo Aval (continued)'!C82</f>
        <v>72.566370855040986</v>
      </c>
      <c r="D82" s="16">
        <f>'(A) Grupo Aval (reported)'!D82-'(B) Grupo Aval (continued)'!D82</f>
        <v>65.236461180848892</v>
      </c>
      <c r="E82" s="16">
        <f>'(A) Grupo Aval (reported)'!E82-'(B) Grupo Aval (continued)'!E82</f>
        <v>62.94606622405081</v>
      </c>
      <c r="F82" s="16">
        <f>'(A) Grupo Aval (reported)'!F82-'(B) Grupo Aval (continued)'!F82</f>
        <v>56.095445094160823</v>
      </c>
      <c r="G82" s="16">
        <f>'(A) Grupo Aval (reported)'!G82-'(B) Grupo Aval (continued)'!G82</f>
        <v>56.387082934797945</v>
      </c>
      <c r="H82" s="16">
        <f>'(A) Grupo Aval (reported)'!H82-'(B) Grupo Aval (continued)'!H82</f>
        <v>60.851568517239684</v>
      </c>
      <c r="I82" s="16">
        <f>'(A) Grupo Aval (reported)'!I82-'(B) Grupo Aval (continued)'!I82</f>
        <v>61.283930130269255</v>
      </c>
      <c r="J82" s="16">
        <f>'(A) Grupo Aval (reported)'!J82-'(B) Grupo Aval (continued)'!J82</f>
        <v>65.786795943254219</v>
      </c>
      <c r="K82" s="16">
        <f>'(A) Grupo Aval (reported)'!K82-'(B) Grupo Aval (continued)'!K82</f>
        <v>62.536455231953369</v>
      </c>
      <c r="L82" s="16">
        <f>'(A) Grupo Aval (reported)'!L82-'(B) Grupo Aval (continued)'!L82</f>
        <v>59.888972087446746</v>
      </c>
      <c r="M82" s="16">
        <f>'(A) Grupo Aval (reported)'!M82-'(B) Grupo Aval (continued)'!M82</f>
        <v>1.9756734304010024</v>
      </c>
    </row>
    <row r="83" spans="1:13" ht="17.45" customHeight="1" x14ac:dyDescent="0.2">
      <c r="A83" s="31" t="s">
        <v>127</v>
      </c>
      <c r="B83" s="32"/>
      <c r="C83" s="32">
        <f>'(A) Grupo Aval (reported)'!C83-'(B) Grupo Aval (continued)'!C83</f>
        <v>72.650381273600942</v>
      </c>
      <c r="D83" s="32">
        <f>'(A) Grupo Aval (reported)'!D83-'(B) Grupo Aval (continued)'!D83</f>
        <v>65.264596597287891</v>
      </c>
      <c r="E83" s="32">
        <f>'(A) Grupo Aval (reported)'!E83-'(B) Grupo Aval (continued)'!E83</f>
        <v>62.95833302342362</v>
      </c>
      <c r="F83" s="32">
        <f>'(A) Grupo Aval (reported)'!F83-'(B) Grupo Aval (continued)'!F83</f>
        <v>56.87925387071482</v>
      </c>
      <c r="G83" s="32">
        <f>'(A) Grupo Aval (reported)'!G83-'(B) Grupo Aval (continued)'!G83</f>
        <v>57.873857154343568</v>
      </c>
      <c r="H83" s="32">
        <f>'(A) Grupo Aval (reported)'!H83-'(B) Grupo Aval (continued)'!H83</f>
        <v>63.083090633050233</v>
      </c>
      <c r="I83" s="32">
        <f>'(A) Grupo Aval (reported)'!I83-'(B) Grupo Aval (continued)'!I83</f>
        <v>63.069502317563092</v>
      </c>
      <c r="J83" s="32">
        <f>'(A) Grupo Aval (reported)'!J83-'(B) Grupo Aval (continued)'!J83</f>
        <v>65.786795943254219</v>
      </c>
      <c r="K83" s="32">
        <f>'(A) Grupo Aval (reported)'!K83-'(B) Grupo Aval (continued)'!K83</f>
        <v>64.02402727151366</v>
      </c>
      <c r="L83" s="32">
        <f>'(A) Grupo Aval (reported)'!L83-'(B) Grupo Aval (continued)'!L83</f>
        <v>71.791304005953862</v>
      </c>
      <c r="M83" s="32">
        <f>'(A) Grupo Aval (reported)'!M83-'(B) Grupo Aval (continued)'!M83</f>
        <v>3.7846927797800163</v>
      </c>
    </row>
    <row r="84" spans="1:13" ht="17.45" customHeight="1" x14ac:dyDescent="0.2">
      <c r="A84" s="21" t="s">
        <v>128</v>
      </c>
      <c r="B84" s="22"/>
      <c r="C84" s="22">
        <f>'(A) Grupo Aval (reported)'!C84-'(B) Grupo Aval (continued)'!C84</f>
        <v>18.785620708160081</v>
      </c>
      <c r="D84" s="22">
        <f>'(A) Grupo Aval (reported)'!D84-'(B) Grupo Aval (continued)'!D84</f>
        <v>14.55158770236585</v>
      </c>
      <c r="E84" s="22">
        <f>'(A) Grupo Aval (reported)'!E84-'(B) Grupo Aval (continued)'!E84</f>
        <v>14.028340714688056</v>
      </c>
      <c r="F84" s="22">
        <f>'(A) Grupo Aval (reported)'!F84-'(B) Grupo Aval (continued)'!F84</f>
        <v>8.3980111726343694</v>
      </c>
      <c r="G84" s="22">
        <f>'(A) Grupo Aval (reported)'!G84-'(B) Grupo Aval (continued)'!G84</f>
        <v>9.8320627763820312</v>
      </c>
      <c r="H84" s="22">
        <f>'(A) Grupo Aval (reported)'!H84-'(B) Grupo Aval (continued)'!H84</f>
        <v>14.031720670125424</v>
      </c>
      <c r="I84" s="22">
        <f>'(A) Grupo Aval (reported)'!I84-'(B) Grupo Aval (continued)'!I84</f>
        <v>17.481911182665726</v>
      </c>
      <c r="J84" s="22">
        <f>'(A) Grupo Aval (reported)'!J84-'(B) Grupo Aval (continued)'!J84</f>
        <v>13.714679549338484</v>
      </c>
      <c r="K84" s="22">
        <f>'(A) Grupo Aval (reported)'!K84-'(B) Grupo Aval (continued)'!K84</f>
        <v>13.728323264472237</v>
      </c>
      <c r="L84" s="22">
        <f>'(A) Grupo Aval (reported)'!L84-'(B) Grupo Aval (continued)'!L84</f>
        <v>15.805983800526747</v>
      </c>
      <c r="M84" s="22">
        <f>'(A) Grupo Aval (reported)'!M84-'(B) Grupo Aval (continued)'!M84</f>
        <v>17.518515073640629</v>
      </c>
    </row>
    <row r="85" spans="1:13" ht="17.45" customHeight="1" x14ac:dyDescent="0.2">
      <c r="A85" s="21" t="s">
        <v>129</v>
      </c>
      <c r="B85" s="22"/>
      <c r="C85" s="22">
        <f>'(A) Grupo Aval (reported)'!C85-'(B) Grupo Aval (continued)'!C85</f>
        <v>-21171.195479818547</v>
      </c>
      <c r="D85" s="22">
        <f>'(A) Grupo Aval (reported)'!D85-'(B) Grupo Aval (continued)'!D85</f>
        <v>-18981.808342590855</v>
      </c>
      <c r="E85" s="22">
        <f>'(A) Grupo Aval (reported)'!E85-'(B) Grupo Aval (continued)'!E85</f>
        <v>-17945.358884369351</v>
      </c>
      <c r="F85" s="22">
        <f>'(A) Grupo Aval (reported)'!F85-'(B) Grupo Aval (continued)'!F85</f>
        <v>-16409.634394260804</v>
      </c>
      <c r="G85" s="22">
        <f>'(A) Grupo Aval (reported)'!G85-'(B) Grupo Aval (continued)'!G85</f>
        <v>-16379.655435980168</v>
      </c>
      <c r="H85" s="22">
        <f>'(A) Grupo Aval (reported)'!H85-'(B) Grupo Aval (continued)'!H85</f>
        <v>-17943.807187074046</v>
      </c>
      <c r="I85" s="22">
        <f>'(A) Grupo Aval (reported)'!I85-'(B) Grupo Aval (continued)'!I85</f>
        <v>-18542.855088823482</v>
      </c>
      <c r="J85" s="22">
        <f>'(A) Grupo Aval (reported)'!J85-'(B) Grupo Aval (continued)'!J85</f>
        <v>-19819.917914132086</v>
      </c>
      <c r="K85" s="22">
        <f>'(A) Grupo Aval (reported)'!K85-'(B) Grupo Aval (continued)'!K85</f>
        <v>-18311.929814029885</v>
      </c>
      <c r="L85" s="22">
        <f>'(A) Grupo Aval (reported)'!L85-'(B) Grupo Aval (continued)'!L85</f>
        <v>-17567.773435000709</v>
      </c>
      <c r="M85" s="22">
        <f>'(A) Grupo Aval (reported)'!M85-'(B) Grupo Aval (continued)'!M85</f>
        <v>-16604.269686980275</v>
      </c>
    </row>
    <row r="86" spans="1:13" ht="17.45" customHeight="1" x14ac:dyDescent="0.2">
      <c r="A86" s="39"/>
      <c r="B86" s="40"/>
      <c r="C86" s="40"/>
      <c r="D86" s="40"/>
      <c r="E86" s="40"/>
      <c r="F86" s="40"/>
      <c r="G86" s="40"/>
      <c r="H86" s="40"/>
      <c r="I86" s="40"/>
      <c r="J86" s="40"/>
      <c r="K86" s="40"/>
      <c r="L86" s="40"/>
      <c r="M86" s="40"/>
    </row>
    <row r="87" spans="1:13" ht="17.45" customHeight="1" x14ac:dyDescent="0.2">
      <c r="A87" s="43" t="s">
        <v>130</v>
      </c>
      <c r="B87" s="44"/>
      <c r="C87" s="44">
        <f>'(A) Grupo Aval (reported)'!C87-'(B) Grupo Aval (continued)'!C87</f>
        <v>0</v>
      </c>
      <c r="D87" s="44">
        <f>'(A) Grupo Aval (reported)'!D87-'(B) Grupo Aval (continued)'!D87</f>
        <v>1.6292324289679527E-6</v>
      </c>
      <c r="E87" s="44">
        <f>'(A) Grupo Aval (reported)'!E87-'(B) Grupo Aval (continued)'!E87</f>
        <v>-1.2165401130914688E-7</v>
      </c>
      <c r="F87" s="44">
        <f>'(A) Grupo Aval (reported)'!F87-'(B) Grupo Aval (continued)'!F87</f>
        <v>-6.4965570345520973E-7</v>
      </c>
      <c r="G87" s="44">
        <f>'(A) Grupo Aval (reported)'!G87-'(B) Grupo Aval (continued)'!G87</f>
        <v>-5.2386894822120667E-10</v>
      </c>
      <c r="H87" s="44">
        <f>'(A) Grupo Aval (reported)'!H87-'(B) Grupo Aval (continued)'!H87</f>
        <v>-1.3273674994707108E-6</v>
      </c>
      <c r="I87" s="44">
        <f>'(A) Grupo Aval (reported)'!I87-'(B) Grupo Aval (continued)'!I87</f>
        <v>-9.6100848168134689E-7</v>
      </c>
      <c r="J87" s="44">
        <f>'(A) Grupo Aval (reported)'!J87-'(B) Grupo Aval (continued)'!J87</f>
        <v>4.8498623073101044E-7</v>
      </c>
      <c r="K87" s="44">
        <f>'(A) Grupo Aval (reported)'!K87-'(B) Grupo Aval (continued)'!K87</f>
        <v>-3.3615682856179774E-2</v>
      </c>
      <c r="L87" s="44">
        <f>'(A) Grupo Aval (reported)'!L87-'(B) Grupo Aval (continued)'!L87</f>
        <v>-3.8660946302115917E-6</v>
      </c>
      <c r="M87" s="44">
        <f>'(A) Grupo Aval (reported)'!M87-'(B) Grupo Aval (continued)'!M87</f>
        <v>1.0986695997416973E-6</v>
      </c>
    </row>
    <row r="88" spans="1:13" ht="17.45" customHeight="1" x14ac:dyDescent="0.2">
      <c r="A88" s="46"/>
      <c r="B88" s="41"/>
      <c r="C88" s="41">
        <f>'(A) Grupo Aval (reported)'!C88-'(B) Grupo Aval (continued)'!C88</f>
        <v>0</v>
      </c>
      <c r="D88" s="41">
        <f>'(A) Grupo Aval (reported)'!D88-'(B) Grupo Aval (continued)'!D88</f>
        <v>0</v>
      </c>
      <c r="E88" s="41">
        <f>'(A) Grupo Aval (reported)'!E88-'(B) Grupo Aval (continued)'!E88</f>
        <v>0</v>
      </c>
      <c r="F88" s="41">
        <f>'(A) Grupo Aval (reported)'!F88-'(B) Grupo Aval (continued)'!F88</f>
        <v>0</v>
      </c>
      <c r="G88" s="41">
        <f>'(A) Grupo Aval (reported)'!G88-'(B) Grupo Aval (continued)'!G88</f>
        <v>0</v>
      </c>
      <c r="H88" s="41">
        <f>'(A) Grupo Aval (reported)'!H88-'(B) Grupo Aval (continued)'!H88</f>
        <v>0</v>
      </c>
      <c r="I88" s="41">
        <f>'(A) Grupo Aval (reported)'!I88-'(B) Grupo Aval (continued)'!I88</f>
        <v>0</v>
      </c>
      <c r="J88" s="41">
        <f>'(A) Grupo Aval (reported)'!J88-'(B) Grupo Aval (continued)'!J88</f>
        <v>0</v>
      </c>
      <c r="K88" s="41">
        <f>'(A) Grupo Aval (reported)'!K88-'(B) Grupo Aval (continued)'!K88</f>
        <v>0</v>
      </c>
      <c r="L88" s="41">
        <f>'(A) Grupo Aval (reported)'!L88-'(B) Grupo Aval (continued)'!L88</f>
        <v>0</v>
      </c>
      <c r="M88" s="41">
        <f>'(A) Grupo Aval (reported)'!M88-'(B) Grupo Aval (continued)'!M88</f>
        <v>0</v>
      </c>
    </row>
    <row r="89" spans="1:13" ht="17.45" customHeight="1" x14ac:dyDescent="0.2">
      <c r="A89" s="31" t="s">
        <v>131</v>
      </c>
      <c r="B89" s="32"/>
      <c r="C89" s="32">
        <f>'(A) Grupo Aval (reported)'!C89-'(B) Grupo Aval (continued)'!C89</f>
        <v>0</v>
      </c>
      <c r="D89" s="32">
        <f>'(A) Grupo Aval (reported)'!D89-'(B) Grupo Aval (continued)'!D89</f>
        <v>0</v>
      </c>
      <c r="E89" s="32">
        <f>'(A) Grupo Aval (reported)'!E89-'(B) Grupo Aval (continued)'!E89</f>
        <v>0</v>
      </c>
      <c r="F89" s="32">
        <f>'(A) Grupo Aval (reported)'!F89-'(B) Grupo Aval (continued)'!F89</f>
        <v>-1.1328666005283594E-8</v>
      </c>
      <c r="G89" s="32">
        <f>'(A) Grupo Aval (reported)'!G89-'(B) Grupo Aval (continued)'!G89</f>
        <v>0</v>
      </c>
      <c r="H89" s="32">
        <f>'(A) Grupo Aval (reported)'!H89-'(B) Grupo Aval (continued)'!H89</f>
        <v>0</v>
      </c>
      <c r="I89" s="32">
        <f>'(A) Grupo Aval (reported)'!I89-'(B) Grupo Aval (continued)'!I89</f>
        <v>0</v>
      </c>
      <c r="J89" s="32">
        <f>'(A) Grupo Aval (reported)'!J89-'(B) Grupo Aval (continued)'!J89</f>
        <v>-4.3655745685100555E-11</v>
      </c>
      <c r="K89" s="32">
        <f>'(A) Grupo Aval (reported)'!K89-'(B) Grupo Aval (continued)'!K89</f>
        <v>0</v>
      </c>
      <c r="L89" s="32">
        <f>'(A) Grupo Aval (reported)'!L89-'(B) Grupo Aval (continued)'!L89</f>
        <v>1.4177567209117115E-4</v>
      </c>
      <c r="M89" s="32">
        <f>'(A) Grupo Aval (reported)'!M89-'(B) Grupo Aval (continued)'!M89</f>
        <v>0</v>
      </c>
    </row>
    <row r="90" spans="1:13" ht="17.45" customHeight="1" x14ac:dyDescent="0.2">
      <c r="A90" s="21" t="s">
        <v>29</v>
      </c>
      <c r="B90" s="22"/>
      <c r="C90" s="22">
        <f>'(A) Grupo Aval (reported)'!C90-'(B) Grupo Aval (continued)'!C90</f>
        <v>0</v>
      </c>
      <c r="D90" s="22">
        <f>'(A) Grupo Aval (reported)'!D90-'(B) Grupo Aval (continued)'!D90</f>
        <v>0</v>
      </c>
      <c r="E90" s="22">
        <f>'(A) Grupo Aval (reported)'!E90-'(B) Grupo Aval (continued)'!E90</f>
        <v>0</v>
      </c>
      <c r="F90" s="22">
        <f>'(A) Grupo Aval (reported)'!F90-'(B) Grupo Aval (continued)'!F90</f>
        <v>-5.3969415603205562E-9</v>
      </c>
      <c r="G90" s="22">
        <f>'(A) Grupo Aval (reported)'!G90-'(B) Grupo Aval (continued)'!G90</f>
        <v>-1.5309552327380516E-4</v>
      </c>
      <c r="H90" s="22">
        <f>'(A) Grupo Aval (reported)'!H90-'(B) Grupo Aval (continued)'!H90</f>
        <v>-1.5309552691178396E-4</v>
      </c>
      <c r="I90" s="22">
        <f>'(A) Grupo Aval (reported)'!I90-'(B) Grupo Aval (continued)'!I90</f>
        <v>-1.5309552145481575E-4</v>
      </c>
      <c r="J90" s="22">
        <f>'(A) Grupo Aval (reported)'!J90-'(B) Grupo Aval (continued)'!J90</f>
        <v>-1.5309551781683695E-4</v>
      </c>
      <c r="K90" s="22">
        <f>'(A) Grupo Aval (reported)'!K90-'(B) Grupo Aval (continued)'!K90</f>
        <v>0</v>
      </c>
      <c r="L90" s="22">
        <f>'(A) Grupo Aval (reported)'!L90-'(B) Grupo Aval (continued)'!L90</f>
        <v>-1.3982225937070325E-4</v>
      </c>
      <c r="M90" s="22">
        <f>'(A) Grupo Aval (reported)'!M90-'(B) Grupo Aval (continued)'!M90</f>
        <v>0</v>
      </c>
    </row>
    <row r="91" spans="1:13" ht="17.45" customHeight="1" x14ac:dyDescent="0.2">
      <c r="A91" s="43" t="s">
        <v>132</v>
      </c>
      <c r="B91" s="44"/>
      <c r="C91" s="44">
        <f>'(A) Grupo Aval (reported)'!C91-'(B) Grupo Aval (continued)'!C91</f>
        <v>0</v>
      </c>
      <c r="D91" s="44">
        <f>'(A) Grupo Aval (reported)'!D91-'(B) Grupo Aval (continued)'!D91</f>
        <v>0</v>
      </c>
      <c r="E91" s="44">
        <f>'(A) Grupo Aval (reported)'!E91-'(B) Grupo Aval (continued)'!E91</f>
        <v>0</v>
      </c>
      <c r="F91" s="44">
        <f>'(A) Grupo Aval (reported)'!F91-'(B) Grupo Aval (continued)'!F91</f>
        <v>-1.6723788576200604E-8</v>
      </c>
      <c r="G91" s="44">
        <f>'(A) Grupo Aval (reported)'!G91-'(B) Grupo Aval (continued)'!G91</f>
        <v>-1.5309551963582635E-4</v>
      </c>
      <c r="H91" s="44">
        <f>'(A) Grupo Aval (reported)'!H91-'(B) Grupo Aval (continued)'!H91</f>
        <v>-1.5309552327380516E-4</v>
      </c>
      <c r="I91" s="44">
        <f>'(A) Grupo Aval (reported)'!I91-'(B) Grupo Aval (continued)'!I91</f>
        <v>-1.5309551963582635E-4</v>
      </c>
      <c r="J91" s="44">
        <f>'(A) Grupo Aval (reported)'!J91-'(B) Grupo Aval (continued)'!J91</f>
        <v>-1.5309556329157203E-4</v>
      </c>
      <c r="K91" s="44">
        <f>'(A) Grupo Aval (reported)'!K91-'(B) Grupo Aval (continued)'!K91</f>
        <v>0</v>
      </c>
      <c r="L91" s="44">
        <f>'(A) Grupo Aval (reported)'!L91-'(B) Grupo Aval (continued)'!L91</f>
        <v>1.9534127204678953E-6</v>
      </c>
      <c r="M91" s="44">
        <f>'(A) Grupo Aval (reported)'!M91-'(B) Grupo Aval (continued)'!M91</f>
        <v>0</v>
      </c>
    </row>
    <row r="92" spans="1:13" ht="17.45" customHeight="1" x14ac:dyDescent="0.2">
      <c r="A92" s="48"/>
      <c r="B92" s="41"/>
      <c r="C92" s="41">
        <f>'(A) Grupo Aval (reported)'!C92-'(B) Grupo Aval (continued)'!C92</f>
        <v>0</v>
      </c>
      <c r="D92" s="41">
        <f>'(A) Grupo Aval (reported)'!D92-'(B) Grupo Aval (continued)'!D92</f>
        <v>0</v>
      </c>
      <c r="E92" s="41">
        <f>'(A) Grupo Aval (reported)'!E92-'(B) Grupo Aval (continued)'!E92</f>
        <v>0</v>
      </c>
      <c r="F92" s="41">
        <f>'(A) Grupo Aval (reported)'!F92-'(B) Grupo Aval (continued)'!F92</f>
        <v>0</v>
      </c>
      <c r="G92" s="41">
        <f>'(A) Grupo Aval (reported)'!G92-'(B) Grupo Aval (continued)'!G92</f>
        <v>0</v>
      </c>
      <c r="H92" s="41">
        <f>'(A) Grupo Aval (reported)'!H92-'(B) Grupo Aval (continued)'!H92</f>
        <v>0</v>
      </c>
      <c r="I92" s="41">
        <f>'(A) Grupo Aval (reported)'!I92-'(B) Grupo Aval (continued)'!I92</f>
        <v>0</v>
      </c>
      <c r="J92" s="41">
        <f>'(A) Grupo Aval (reported)'!J92-'(B) Grupo Aval (continued)'!J92</f>
        <v>0</v>
      </c>
      <c r="K92" s="41">
        <f>'(A) Grupo Aval (reported)'!K92-'(B) Grupo Aval (continued)'!K92</f>
        <v>0</v>
      </c>
      <c r="L92" s="41">
        <f>'(A) Grupo Aval (reported)'!L92-'(B) Grupo Aval (continued)'!L92</f>
        <v>0</v>
      </c>
      <c r="M92" s="41">
        <f>'(A) Grupo Aval (reported)'!M92-'(B) Grupo Aval (continued)'!M92</f>
        <v>0</v>
      </c>
    </row>
    <row r="93" spans="1:13" ht="17.45" customHeight="1" x14ac:dyDescent="0.2">
      <c r="A93" s="43" t="s">
        <v>133</v>
      </c>
      <c r="B93" s="44"/>
      <c r="C93" s="44">
        <f>'(A) Grupo Aval (reported)'!C93-'(B) Grupo Aval (continued)'!C93</f>
        <v>0</v>
      </c>
      <c r="D93" s="44">
        <f>'(A) Grupo Aval (reported)'!D93-'(B) Grupo Aval (continued)'!D93</f>
        <v>1.6292324289679527E-6</v>
      </c>
      <c r="E93" s="44">
        <f>'(A) Grupo Aval (reported)'!E93-'(B) Grupo Aval (continued)'!E93</f>
        <v>-1.2165401130914688E-7</v>
      </c>
      <c r="F93" s="44">
        <f>'(A) Grupo Aval (reported)'!F93-'(B) Grupo Aval (continued)'!F93</f>
        <v>-6.6636130213737488E-7</v>
      </c>
      <c r="G93" s="44">
        <f>'(A) Grupo Aval (reported)'!G93-'(B) Grupo Aval (continued)'!G93</f>
        <v>-1.5309604350477457E-4</v>
      </c>
      <c r="H93" s="44">
        <f>'(A) Grupo Aval (reported)'!H93-'(B) Grupo Aval (continued)'!H93</f>
        <v>-1.5442288713529706E-4</v>
      </c>
      <c r="I93" s="44">
        <f>'(A) Grupo Aval (reported)'!I93-'(B) Grupo Aval (continued)'!I93</f>
        <v>-1.540565281175077E-4</v>
      </c>
      <c r="J93" s="44">
        <f>'(A) Grupo Aval (reported)'!J93-'(B) Grupo Aval (continued)'!J93</f>
        <v>-1.5261059161275625E-4</v>
      </c>
      <c r="K93" s="44">
        <f>'(A) Grupo Aval (reported)'!K93-'(B) Grupo Aval (continued)'!K93</f>
        <v>-3.3615682856179774E-2</v>
      </c>
      <c r="L93" s="44">
        <f>'(A) Grupo Aval (reported)'!L93-'(B) Grupo Aval (continued)'!L93</f>
        <v>-1.912703737616539E-6</v>
      </c>
      <c r="M93" s="44">
        <f>'(A) Grupo Aval (reported)'!M93-'(B) Grupo Aval (continued)'!M93</f>
        <v>1.0986113920807838E-6</v>
      </c>
    </row>
    <row r="94" spans="1:13" ht="17.45" customHeight="1" x14ac:dyDescent="0.2">
      <c r="A94" s="49"/>
      <c r="B94" s="50"/>
      <c r="C94" s="50"/>
      <c r="D94" s="50"/>
      <c r="E94" s="50"/>
      <c r="F94" s="50"/>
      <c r="G94" s="50"/>
      <c r="H94" s="50"/>
      <c r="I94" s="50"/>
      <c r="J94" s="50"/>
      <c r="K94" s="50"/>
      <c r="L94" s="50"/>
      <c r="M94" s="50"/>
    </row>
    <row r="95" spans="1:13" ht="17.45" customHeight="1" x14ac:dyDescent="0.2">
      <c r="A95" s="1" t="s">
        <v>0</v>
      </c>
      <c r="B95" s="46"/>
      <c r="C95" s="46"/>
      <c r="D95" s="46"/>
      <c r="E95" s="46"/>
      <c r="F95" s="46"/>
      <c r="G95" s="46"/>
      <c r="H95" s="46"/>
      <c r="I95" s="46"/>
      <c r="J95" s="46"/>
      <c r="K95" s="46"/>
      <c r="L95" s="46"/>
      <c r="M95" s="46"/>
    </row>
    <row r="96" spans="1:13" ht="17.45" customHeight="1" x14ac:dyDescent="0.2">
      <c r="A96" s="1" t="s">
        <v>1</v>
      </c>
      <c r="B96" s="46"/>
      <c r="C96" s="46"/>
      <c r="D96" s="46"/>
      <c r="E96" s="46"/>
      <c r="F96" s="46"/>
      <c r="G96" s="46"/>
      <c r="H96" s="46"/>
      <c r="I96" s="46"/>
      <c r="J96" s="46"/>
      <c r="K96" s="46"/>
      <c r="L96" s="46"/>
      <c r="M96" s="46"/>
    </row>
    <row r="97" spans="1:13" ht="17.45" customHeight="1" x14ac:dyDescent="0.2">
      <c r="A97" s="1" t="s">
        <v>2</v>
      </c>
      <c r="B97" s="46"/>
      <c r="C97" s="46"/>
      <c r="D97" s="46"/>
      <c r="E97" s="46"/>
      <c r="F97" s="46"/>
      <c r="G97" s="46"/>
      <c r="H97" s="46"/>
      <c r="I97" s="46"/>
      <c r="J97" s="46"/>
      <c r="K97" s="46"/>
      <c r="L97" s="46"/>
      <c r="M97" s="46"/>
    </row>
    <row r="98" spans="1:13" ht="17.45" customHeight="1" x14ac:dyDescent="0.2">
      <c r="A98" s="8" t="s">
        <v>3</v>
      </c>
      <c r="B98" s="46"/>
      <c r="C98" s="46"/>
      <c r="D98" s="46"/>
      <c r="E98" s="46"/>
      <c r="F98" s="46"/>
      <c r="G98" s="46"/>
      <c r="H98" s="46"/>
      <c r="I98" s="46"/>
      <c r="J98" s="46"/>
      <c r="K98" s="46"/>
      <c r="L98" s="46"/>
      <c r="M98" s="46"/>
    </row>
    <row r="99" spans="1:13" ht="17.45" customHeight="1" x14ac:dyDescent="0.2">
      <c r="A99" s="166" t="s">
        <v>17</v>
      </c>
      <c r="B99" s="169" t="s">
        <v>188</v>
      </c>
      <c r="C99" s="169" t="s">
        <v>7</v>
      </c>
      <c r="D99" s="169" t="s">
        <v>8</v>
      </c>
      <c r="E99" s="169" t="s">
        <v>9</v>
      </c>
      <c r="F99" s="169" t="s">
        <v>10</v>
      </c>
      <c r="G99" s="169" t="s">
        <v>11</v>
      </c>
      <c r="H99" s="169" t="s">
        <v>12</v>
      </c>
      <c r="I99" s="169" t="s">
        <v>13</v>
      </c>
      <c r="J99" s="169" t="s">
        <v>6</v>
      </c>
      <c r="K99" s="169" t="s">
        <v>14</v>
      </c>
      <c r="L99" s="169" t="s">
        <v>15</v>
      </c>
      <c r="M99" s="169" t="s">
        <v>16</v>
      </c>
    </row>
    <row r="100" spans="1:13" ht="17.45" customHeight="1" x14ac:dyDescent="0.2">
      <c r="A100" s="166"/>
      <c r="B100" s="169"/>
      <c r="C100" s="169"/>
      <c r="D100" s="169"/>
      <c r="E100" s="169"/>
      <c r="F100" s="169"/>
      <c r="G100" s="169"/>
      <c r="H100" s="169"/>
      <c r="I100" s="169"/>
      <c r="J100" s="169"/>
      <c r="K100" s="169"/>
      <c r="L100" s="169"/>
      <c r="M100" s="169"/>
    </row>
    <row r="101" spans="1:13" ht="17.45" customHeight="1" x14ac:dyDescent="0.2">
      <c r="A101" s="13" t="s">
        <v>134</v>
      </c>
      <c r="B101" s="46"/>
      <c r="C101" s="46"/>
      <c r="D101" s="46"/>
      <c r="E101" s="46"/>
      <c r="F101" s="46"/>
      <c r="G101" s="46"/>
      <c r="H101" s="46"/>
      <c r="I101" s="46"/>
      <c r="J101" s="46"/>
      <c r="K101" s="46"/>
      <c r="L101" s="46"/>
      <c r="M101" s="46"/>
    </row>
    <row r="102" spans="1:13" ht="17.45" customHeight="1" x14ac:dyDescent="0.2">
      <c r="A102" s="51" t="s">
        <v>135</v>
      </c>
      <c r="B102" s="16"/>
      <c r="C102" s="16">
        <f>'(A) Grupo Aval (reported)'!C102-'(B) Grupo Aval (continued)'!C102</f>
        <v>309.22991865027416</v>
      </c>
      <c r="D102" s="16">
        <f>'(A) Grupo Aval (reported)'!D102-'(B) Grupo Aval (continued)'!D102</f>
        <v>311.42974318625056</v>
      </c>
      <c r="E102" s="16">
        <f>'(A) Grupo Aval (reported)'!E102-'(B) Grupo Aval (continued)'!E102</f>
        <v>285.33752762105905</v>
      </c>
      <c r="F102" s="16">
        <f>'(A) Grupo Aval (reported)'!F102-'(B) Grupo Aval (continued)'!F102</f>
        <v>274.64127577538875</v>
      </c>
      <c r="G102" s="16">
        <f>'(A) Grupo Aval (reported)'!G102-'(B) Grupo Aval (continued)'!G102</f>
        <v>254.63714921507744</v>
      </c>
      <c r="H102" s="16">
        <f>'(A) Grupo Aval (reported)'!H102-'(B) Grupo Aval (continued)'!H102</f>
        <v>259.22924800224791</v>
      </c>
      <c r="I102" s="16">
        <f>'(A) Grupo Aval (reported)'!I102-'(B) Grupo Aval (continued)'!I102</f>
        <v>285.58734142378853</v>
      </c>
      <c r="J102" s="16">
        <f>'(A) Grupo Aval (reported)'!J102-'(B) Grupo Aval (continued)'!J102</f>
        <v>298.91533003998211</v>
      </c>
      <c r="K102" s="16">
        <f>'(A) Grupo Aval (reported)'!K102-'(B) Grupo Aval (continued)'!K102</f>
        <v>276.04883361000702</v>
      </c>
      <c r="L102" s="17">
        <f>'(A) Grupo Aval (reported)'!L102-'(B) Grupo Aval (continued)'!L102</f>
        <v>283.34789244604417</v>
      </c>
      <c r="M102" s="17">
        <f>'(A) Grupo Aval (reported)'!M102-'(B) Grupo Aval (continued)'!M102</f>
        <v>270.13850063257723</v>
      </c>
    </row>
    <row r="103" spans="1:13" ht="17.45" customHeight="1" x14ac:dyDescent="0.2">
      <c r="A103" s="51" t="s">
        <v>18</v>
      </c>
      <c r="B103" s="16"/>
      <c r="C103" s="16">
        <f>'(A) Grupo Aval (reported)'!C103-'(B) Grupo Aval (continued)'!C103</f>
        <v>160.64521290251423</v>
      </c>
      <c r="D103" s="16">
        <f>'(A) Grupo Aval (reported)'!D103-'(B) Grupo Aval (continued)'!D103</f>
        <v>182.07363792183787</v>
      </c>
      <c r="E103" s="16">
        <f>'(A) Grupo Aval (reported)'!E103-'(B) Grupo Aval (continued)'!E103</f>
        <v>156.41427909982485</v>
      </c>
      <c r="F103" s="16">
        <f>'(A) Grupo Aval (reported)'!F103-'(B) Grupo Aval (continued)'!F103</f>
        <v>149.18065057496733</v>
      </c>
      <c r="G103" s="16">
        <f>'(A) Grupo Aval (reported)'!G103-'(B) Grupo Aval (continued)'!G103</f>
        <v>137.78546254889443</v>
      </c>
      <c r="H103" s="16">
        <f>'(A) Grupo Aval (reported)'!H103-'(B) Grupo Aval (continued)'!H103</f>
        <v>138.22712346876278</v>
      </c>
      <c r="I103" s="16">
        <f>'(A) Grupo Aval (reported)'!I103-'(B) Grupo Aval (continued)'!I103</f>
        <v>155.82811365562293</v>
      </c>
      <c r="J103" s="16">
        <f>'(A) Grupo Aval (reported)'!J103-'(B) Grupo Aval (continued)'!J103</f>
        <v>164.42550161122062</v>
      </c>
      <c r="K103" s="16">
        <f>'(A) Grupo Aval (reported)'!K103-'(B) Grupo Aval (continued)'!K103</f>
        <v>146.00322800485037</v>
      </c>
      <c r="L103" s="16">
        <f>'(A) Grupo Aval (reported)'!L103-'(B) Grupo Aval (continued)'!L103</f>
        <v>147.97180275408255</v>
      </c>
      <c r="M103" s="16">
        <f>'(A) Grupo Aval (reported)'!M103-'(B) Grupo Aval (continued)'!M103</f>
        <v>142.13772585770539</v>
      </c>
    </row>
    <row r="104" spans="1:13" ht="17.45" customHeight="1" x14ac:dyDescent="0.2">
      <c r="A104" s="51" t="s">
        <v>19</v>
      </c>
      <c r="B104" s="16"/>
      <c r="C104" s="16">
        <f>'(A) Grupo Aval (reported)'!C104-'(B) Grupo Aval (continued)'!C104</f>
        <v>84.117371103885944</v>
      </c>
      <c r="D104" s="16">
        <f>'(A) Grupo Aval (reported)'!D104-'(B) Grupo Aval (continued)'!D104</f>
        <v>74.171483679624544</v>
      </c>
      <c r="E104" s="16">
        <f>'(A) Grupo Aval (reported)'!E104-'(B) Grupo Aval (continued)'!E104</f>
        <v>74.615568810510467</v>
      </c>
      <c r="F104" s="16">
        <f>'(A) Grupo Aval (reported)'!F104-'(B) Grupo Aval (continued)'!F104</f>
        <v>75.795966891689659</v>
      </c>
      <c r="G104" s="16">
        <f>'(A) Grupo Aval (reported)'!G104-'(B) Grupo Aval (continued)'!G104</f>
        <v>74.210496598866484</v>
      </c>
      <c r="H104" s="16">
        <f>'(A) Grupo Aval (reported)'!H104-'(B) Grupo Aval (continued)'!H104</f>
        <v>78.178220858017539</v>
      </c>
      <c r="I104" s="16">
        <f>'(A) Grupo Aval (reported)'!I104-'(B) Grupo Aval (continued)'!I104</f>
        <v>82.262512104685811</v>
      </c>
      <c r="J104" s="16">
        <f>'(A) Grupo Aval (reported)'!J104-'(B) Grupo Aval (continued)'!J104</f>
        <v>87.782540895508646</v>
      </c>
      <c r="K104" s="16">
        <f>'(A) Grupo Aval (reported)'!K104-'(B) Grupo Aval (continued)'!K104</f>
        <v>85.123309086019162</v>
      </c>
      <c r="L104" s="16">
        <f>'(A) Grupo Aval (reported)'!L104-'(B) Grupo Aval (continued)'!L104</f>
        <v>88.272835865911475</v>
      </c>
      <c r="M104" s="16">
        <f>'(A) Grupo Aval (reported)'!M104-'(B) Grupo Aval (continued)'!M104</f>
        <v>84.855793158703364</v>
      </c>
    </row>
    <row r="105" spans="1:13" ht="17.45" customHeight="1" x14ac:dyDescent="0.2">
      <c r="A105" s="51" t="s">
        <v>20</v>
      </c>
      <c r="B105" s="16"/>
      <c r="C105" s="16">
        <f>'(A) Grupo Aval (reported)'!C105-'(B) Grupo Aval (continued)'!C105</f>
        <v>0</v>
      </c>
      <c r="D105" s="16">
        <f>'(A) Grupo Aval (reported)'!D105-'(B) Grupo Aval (continued)'!D105</f>
        <v>0</v>
      </c>
      <c r="E105" s="16">
        <f>'(A) Grupo Aval (reported)'!E105-'(B) Grupo Aval (continued)'!E105</f>
        <v>0</v>
      </c>
      <c r="F105" s="16">
        <f>'(A) Grupo Aval (reported)'!F105-'(B) Grupo Aval (continued)'!F105</f>
        <v>0</v>
      </c>
      <c r="G105" s="16">
        <f>'(A) Grupo Aval (reported)'!G105-'(B) Grupo Aval (continued)'!G105</f>
        <v>0</v>
      </c>
      <c r="H105" s="16">
        <f>'(A) Grupo Aval (reported)'!H105-'(B) Grupo Aval (continued)'!H105</f>
        <v>0</v>
      </c>
      <c r="I105" s="16">
        <f>'(A) Grupo Aval (reported)'!I105-'(B) Grupo Aval (continued)'!I105</f>
        <v>0</v>
      </c>
      <c r="J105" s="16">
        <f>'(A) Grupo Aval (reported)'!J105-'(B) Grupo Aval (continued)'!J105</f>
        <v>-1.4016565685892601E-15</v>
      </c>
      <c r="K105" s="16">
        <f>'(A) Grupo Aval (reported)'!K105-'(B) Grupo Aval (continued)'!K105</f>
        <v>0</v>
      </c>
      <c r="L105" s="16">
        <f>'(A) Grupo Aval (reported)'!L105-'(B) Grupo Aval (continued)'!L105</f>
        <v>0</v>
      </c>
      <c r="M105" s="16">
        <f>'(A) Grupo Aval (reported)'!M105-'(B) Grupo Aval (continued)'!M105</f>
        <v>0</v>
      </c>
    </row>
    <row r="106" spans="1:13" ht="17.45" customHeight="1" x14ac:dyDescent="0.2">
      <c r="A106" s="51" t="s">
        <v>21</v>
      </c>
      <c r="B106" s="16"/>
      <c r="C106" s="16">
        <f>'(A) Grupo Aval (reported)'!C106-'(B) Grupo Aval (continued)'!C106</f>
        <v>56.577563777867283</v>
      </c>
      <c r="D106" s="16">
        <f>'(A) Grupo Aval (reported)'!D106-'(B) Grupo Aval (continued)'!D106</f>
        <v>53.853563108355843</v>
      </c>
      <c r="E106" s="16">
        <f>'(A) Grupo Aval (reported)'!E106-'(B) Grupo Aval (continued)'!E106</f>
        <v>50.750197820528001</v>
      </c>
      <c r="F106" s="16">
        <f>'(A) Grupo Aval (reported)'!F106-'(B) Grupo Aval (continued)'!F106</f>
        <v>49.877362683097033</v>
      </c>
      <c r="G106" s="16">
        <f>'(A) Grupo Aval (reported)'!G106-'(B) Grupo Aval (continued)'!G106</f>
        <v>47.825014592504374</v>
      </c>
      <c r="H106" s="16">
        <f>'(A) Grupo Aval (reported)'!H106-'(B) Grupo Aval (continued)'!H106</f>
        <v>46.082970321093512</v>
      </c>
      <c r="I106" s="16">
        <f>'(A) Grupo Aval (reported)'!I106-'(B) Grupo Aval (continued)'!I106</f>
        <v>51.533169400507859</v>
      </c>
      <c r="J106" s="16">
        <f>'(A) Grupo Aval (reported)'!J106-'(B) Grupo Aval (continued)'!J106</f>
        <v>50.649909396597081</v>
      </c>
      <c r="K106" s="16">
        <f>'(A) Grupo Aval (reported)'!K106-'(B) Grupo Aval (continued)'!K106</f>
        <v>49.088598885929912</v>
      </c>
      <c r="L106" s="16">
        <f>'(A) Grupo Aval (reported)'!L106-'(B) Grupo Aval (continued)'!L106</f>
        <v>50.518754280006704</v>
      </c>
      <c r="M106" s="16">
        <f>'(A) Grupo Aval (reported)'!M106-'(B) Grupo Aval (continued)'!M106</f>
        <v>48.954871867004385</v>
      </c>
    </row>
    <row r="107" spans="1:13" ht="17.45" customHeight="1" x14ac:dyDescent="0.2">
      <c r="A107" s="51" t="s">
        <v>22</v>
      </c>
      <c r="B107" s="16"/>
      <c r="C107" s="16">
        <f>'(A) Grupo Aval (reported)'!C107-'(B) Grupo Aval (continued)'!C107</f>
        <v>7.889770866008007</v>
      </c>
      <c r="D107" s="16">
        <f>'(A) Grupo Aval (reported)'!D107-'(B) Grupo Aval (continued)'!D107</f>
        <v>1.3310584764309965</v>
      </c>
      <c r="E107" s="16">
        <f>'(A) Grupo Aval (reported)'!E107-'(B) Grupo Aval (continued)'!E107</f>
        <v>3.5574818901941114</v>
      </c>
      <c r="F107" s="16">
        <f>'(A) Grupo Aval (reported)'!F107-'(B) Grupo Aval (continued)'!F107</f>
        <v>-0.21270437436550083</v>
      </c>
      <c r="G107" s="16">
        <f>'(A) Grupo Aval (reported)'!G107-'(B) Grupo Aval (continued)'!G107</f>
        <v>-5.1838245251877595</v>
      </c>
      <c r="H107" s="16">
        <f>'(A) Grupo Aval (reported)'!H107-'(B) Grupo Aval (continued)'!H107</f>
        <v>-3.2590666456255519</v>
      </c>
      <c r="I107" s="16">
        <f>'(A) Grupo Aval (reported)'!I107-'(B) Grupo Aval (continued)'!I107</f>
        <v>-4.0364537370275855</v>
      </c>
      <c r="J107" s="16">
        <f>'(A) Grupo Aval (reported)'!J107-'(B) Grupo Aval (continued)'!J107</f>
        <v>-3.9426218633445274</v>
      </c>
      <c r="K107" s="16">
        <f>'(A) Grupo Aval (reported)'!K107-'(B) Grupo Aval (continued)'!K107</f>
        <v>-4.1663023667914842</v>
      </c>
      <c r="L107" s="17">
        <f>'(A) Grupo Aval (reported)'!L107-'(B) Grupo Aval (continued)'!L107</f>
        <v>-3.4155004539564118</v>
      </c>
      <c r="M107" s="17">
        <f>'(A) Grupo Aval (reported)'!M107-'(B) Grupo Aval (continued)'!M107</f>
        <v>-5.8098902508377535</v>
      </c>
    </row>
    <row r="108" spans="1:13" ht="17.45" customHeight="1" x14ac:dyDescent="0.2">
      <c r="A108" s="51" t="s">
        <v>136</v>
      </c>
      <c r="B108" s="16"/>
      <c r="C108" s="16">
        <f>'(A) Grupo Aval (reported)'!C108-'(B) Grupo Aval (continued)'!C108</f>
        <v>21.841124390344021</v>
      </c>
      <c r="D108" s="16">
        <f>'(A) Grupo Aval (reported)'!D108-'(B) Grupo Aval (continued)'!D108</f>
        <v>21.455520075038294</v>
      </c>
      <c r="E108" s="16">
        <f>'(A) Grupo Aval (reported)'!E108-'(B) Grupo Aval (continued)'!E108</f>
        <v>20.652382751613345</v>
      </c>
      <c r="F108" s="16">
        <f>'(A) Grupo Aval (reported)'!F108-'(B) Grupo Aval (continued)'!F108</f>
        <v>23.118370575816812</v>
      </c>
      <c r="G108" s="16">
        <f>'(A) Grupo Aval (reported)'!G108-'(B) Grupo Aval (continued)'!G108</f>
        <v>23.662540145806361</v>
      </c>
      <c r="H108" s="16">
        <f>'(A) Grupo Aval (reported)'!H108-'(B) Grupo Aval (continued)'!H108</f>
        <v>26.429180782026378</v>
      </c>
      <c r="I108" s="16">
        <f>'(A) Grupo Aval (reported)'!I108-'(B) Grupo Aval (continued)'!I108</f>
        <v>28.301552856287685</v>
      </c>
      <c r="J108" s="16">
        <f>'(A) Grupo Aval (reported)'!J108-'(B) Grupo Aval (continued)'!J108</f>
        <v>33.267238028094539</v>
      </c>
      <c r="K108" s="16">
        <f>'(A) Grupo Aval (reported)'!K108-'(B) Grupo Aval (continued)'!K108</f>
        <v>32.512948997492572</v>
      </c>
      <c r="L108" s="16">
        <f>'(A) Grupo Aval (reported)'!L108-'(B) Grupo Aval (continued)'!L108</f>
        <v>29.404719686562999</v>
      </c>
      <c r="M108" s="16">
        <f>'(A) Grupo Aval (reported)'!M108-'(B) Grupo Aval (continued)'!M108</f>
        <v>30.536527949366018</v>
      </c>
    </row>
    <row r="109" spans="1:13" ht="17.45" customHeight="1" x14ac:dyDescent="0.2">
      <c r="A109" s="52" t="s">
        <v>137</v>
      </c>
      <c r="B109" s="32"/>
      <c r="C109" s="32">
        <f>'(A) Grupo Aval (reported)'!C109-'(B) Grupo Aval (continued)'!C109</f>
        <v>331.07104304062068</v>
      </c>
      <c r="D109" s="32">
        <f>'(A) Grupo Aval (reported)'!D109-'(B) Grupo Aval (continued)'!D109</f>
        <v>332.88526326128704</v>
      </c>
      <c r="E109" s="32">
        <f>'(A) Grupo Aval (reported)'!E109-'(B) Grupo Aval (continued)'!E109</f>
        <v>305.98991037267115</v>
      </c>
      <c r="F109" s="32">
        <f>'(A) Grupo Aval (reported)'!F109-'(B) Grupo Aval (continued)'!F109</f>
        <v>297.75964635120545</v>
      </c>
      <c r="G109" s="32">
        <f>'(A) Grupo Aval (reported)'!G109-'(B) Grupo Aval (continued)'!G109</f>
        <v>278.29968936088335</v>
      </c>
      <c r="H109" s="32">
        <f>'(A) Grupo Aval (reported)'!H109-'(B) Grupo Aval (continued)'!H109</f>
        <v>285.6584287842752</v>
      </c>
      <c r="I109" s="32">
        <f>'(A) Grupo Aval (reported)'!I109-'(B) Grupo Aval (continued)'!I109</f>
        <v>313.88889428007769</v>
      </c>
      <c r="J109" s="32">
        <f>'(A) Grupo Aval (reported)'!J109-'(B) Grupo Aval (continued)'!J109</f>
        <v>332.18256806807585</v>
      </c>
      <c r="K109" s="32">
        <f>'(A) Grupo Aval (reported)'!K109-'(B) Grupo Aval (continued)'!K109</f>
        <v>308.56178260750039</v>
      </c>
      <c r="L109" s="32">
        <f>'(A) Grupo Aval (reported)'!L109-'(B) Grupo Aval (continued)'!L109</f>
        <v>312.75261213260637</v>
      </c>
      <c r="M109" s="32">
        <f>'(A) Grupo Aval (reported)'!M109-'(B) Grupo Aval (continued)'!M109</f>
        <v>300.67502858194166</v>
      </c>
    </row>
    <row r="110" spans="1:13" ht="17.45" customHeight="1" x14ac:dyDescent="0.2">
      <c r="A110" s="1"/>
      <c r="B110" s="41"/>
      <c r="C110" s="41">
        <f>'(A) Grupo Aval (reported)'!C110-'(B) Grupo Aval (continued)'!C110</f>
        <v>0</v>
      </c>
      <c r="D110" s="41">
        <f>'(A) Grupo Aval (reported)'!D110-'(B) Grupo Aval (continued)'!D110</f>
        <v>0</v>
      </c>
      <c r="E110" s="41">
        <f>'(A) Grupo Aval (reported)'!E110-'(B) Grupo Aval (continued)'!E110</f>
        <v>0</v>
      </c>
      <c r="F110" s="41">
        <f>'(A) Grupo Aval (reported)'!F110-'(B) Grupo Aval (continued)'!F110</f>
        <v>0</v>
      </c>
      <c r="G110" s="41">
        <f>'(A) Grupo Aval (reported)'!G110-'(B) Grupo Aval (continued)'!G110</f>
        <v>0</v>
      </c>
      <c r="H110" s="41">
        <f>'(A) Grupo Aval (reported)'!H110-'(B) Grupo Aval (continued)'!H110</f>
        <v>0</v>
      </c>
      <c r="I110" s="41">
        <f>'(A) Grupo Aval (reported)'!I110-'(B) Grupo Aval (continued)'!I110</f>
        <v>0</v>
      </c>
      <c r="J110" s="41">
        <f>'(A) Grupo Aval (reported)'!J110-'(B) Grupo Aval (continued)'!J110</f>
        <v>0</v>
      </c>
      <c r="K110" s="41">
        <f>'(A) Grupo Aval (reported)'!K110-'(B) Grupo Aval (continued)'!K110</f>
        <v>0</v>
      </c>
      <c r="L110" s="41">
        <f>'(A) Grupo Aval (reported)'!L110-'(B) Grupo Aval (continued)'!L110</f>
        <v>0</v>
      </c>
      <c r="M110" s="41">
        <f>'(A) Grupo Aval (reported)'!M110-'(B) Grupo Aval (continued)'!M110</f>
        <v>0</v>
      </c>
    </row>
    <row r="111" spans="1:13" ht="17.45" customHeight="1" x14ac:dyDescent="0.2">
      <c r="A111" s="13" t="s">
        <v>138</v>
      </c>
      <c r="B111" s="22"/>
      <c r="C111" s="22">
        <f>'(A) Grupo Aval (reported)'!C111-'(B) Grupo Aval (continued)'!C111</f>
        <v>0</v>
      </c>
      <c r="D111" s="22">
        <f>'(A) Grupo Aval (reported)'!D111-'(B) Grupo Aval (continued)'!D111</f>
        <v>0</v>
      </c>
      <c r="E111" s="22">
        <f>'(A) Grupo Aval (reported)'!E111-'(B) Grupo Aval (continued)'!E111</f>
        <v>0</v>
      </c>
      <c r="F111" s="22">
        <f>'(A) Grupo Aval (reported)'!F111-'(B) Grupo Aval (continued)'!F111</f>
        <v>0</v>
      </c>
      <c r="G111" s="22">
        <f>'(A) Grupo Aval (reported)'!G111-'(B) Grupo Aval (continued)'!G111</f>
        <v>0</v>
      </c>
      <c r="H111" s="22">
        <f>'(A) Grupo Aval (reported)'!H111-'(B) Grupo Aval (continued)'!H111</f>
        <v>0</v>
      </c>
      <c r="I111" s="22">
        <f>'(A) Grupo Aval (reported)'!I111-'(B) Grupo Aval (continued)'!I111</f>
        <v>0</v>
      </c>
      <c r="J111" s="22">
        <f>'(A) Grupo Aval (reported)'!J111-'(B) Grupo Aval (continued)'!J111</f>
        <v>0</v>
      </c>
      <c r="K111" s="22">
        <f>'(A) Grupo Aval (reported)'!K111-'(B) Grupo Aval (continued)'!K111</f>
        <v>0</v>
      </c>
      <c r="L111" s="22">
        <f>'(A) Grupo Aval (reported)'!L111-'(B) Grupo Aval (continued)'!L111</f>
        <v>0</v>
      </c>
      <c r="M111" s="22">
        <f>'(A) Grupo Aval (reported)'!M111-'(B) Grupo Aval (continued)'!M111</f>
        <v>0</v>
      </c>
    </row>
    <row r="112" spans="1:13" ht="17.45" customHeight="1" x14ac:dyDescent="0.2">
      <c r="A112" s="51" t="s">
        <v>114</v>
      </c>
      <c r="B112" s="16"/>
      <c r="C112" s="16">
        <f>'(A) Grupo Aval (reported)'!C112-'(B) Grupo Aval (continued)'!C112</f>
        <v>3.4030957571518954</v>
      </c>
      <c r="D112" s="16">
        <f>'(A) Grupo Aval (reported)'!D112-'(B) Grupo Aval (continued)'!D112</f>
        <v>3.9223818788188964</v>
      </c>
      <c r="E112" s="16">
        <f>'(A) Grupo Aval (reported)'!E112-'(B) Grupo Aval (continued)'!E112</f>
        <v>4.6857703860310806</v>
      </c>
      <c r="F112" s="16">
        <f>'(A) Grupo Aval (reported)'!F112-'(B) Grupo Aval (continued)'!F112</f>
        <v>4.1135693755596066</v>
      </c>
      <c r="G112" s="16">
        <f>'(A) Grupo Aval (reported)'!G112-'(B) Grupo Aval (continued)'!G112</f>
        <v>4.1054443608440891</v>
      </c>
      <c r="H112" s="16">
        <f>'(A) Grupo Aval (reported)'!H112-'(B) Grupo Aval (continued)'!H112</f>
        <v>4.0836920570013646</v>
      </c>
      <c r="I112" s="16">
        <f>'(A) Grupo Aval (reported)'!I112-'(B) Grupo Aval (continued)'!I112</f>
        <v>4.0756759029058287</v>
      </c>
      <c r="J112" s="16">
        <f>'(A) Grupo Aval (reported)'!J112-'(B) Grupo Aval (continued)'!J112</f>
        <v>3.8362391752519827</v>
      </c>
      <c r="K112" s="16">
        <f>'(A) Grupo Aval (reported)'!K112-'(B) Grupo Aval (continued)'!K112</f>
        <v>3.4656680380773039</v>
      </c>
      <c r="L112" s="16">
        <f>'(A) Grupo Aval (reported)'!L112-'(B) Grupo Aval (continued)'!L112</f>
        <v>3.7355446207583398</v>
      </c>
      <c r="M112" s="16">
        <f>'(A) Grupo Aval (reported)'!M112-'(B) Grupo Aval (continued)'!M112</f>
        <v>2.6202145884698353</v>
      </c>
    </row>
    <row r="113" spans="1:13" ht="17.45" customHeight="1" x14ac:dyDescent="0.2">
      <c r="A113" s="51" t="s">
        <v>115</v>
      </c>
      <c r="B113" s="16"/>
      <c r="C113" s="16">
        <f>'(A) Grupo Aval (reported)'!C113-'(B) Grupo Aval (continued)'!C113</f>
        <v>111.19901140591173</v>
      </c>
      <c r="D113" s="16">
        <f>'(A) Grupo Aval (reported)'!D113-'(B) Grupo Aval (continued)'!D113</f>
        <v>114.35536684339058</v>
      </c>
      <c r="E113" s="16">
        <f>'(A) Grupo Aval (reported)'!E113-'(B) Grupo Aval (continued)'!E113</f>
        <v>114.71747461621817</v>
      </c>
      <c r="F113" s="16">
        <f>'(A) Grupo Aval (reported)'!F113-'(B) Grupo Aval (continued)'!F113</f>
        <v>121.70252318067242</v>
      </c>
      <c r="G113" s="16">
        <f>'(A) Grupo Aval (reported)'!G113-'(B) Grupo Aval (continued)'!G113</f>
        <v>120.09622555997521</v>
      </c>
      <c r="H113" s="16">
        <f>'(A) Grupo Aval (reported)'!H113-'(B) Grupo Aval (continued)'!H113</f>
        <v>125.93745856765827</v>
      </c>
      <c r="I113" s="16">
        <f>'(A) Grupo Aval (reported)'!I113-'(B) Grupo Aval (continued)'!I113</f>
        <v>138.40487356496578</v>
      </c>
      <c r="J113" s="16">
        <f>'(A) Grupo Aval (reported)'!J113-'(B) Grupo Aval (continued)'!J113</f>
        <v>142.56165144735951</v>
      </c>
      <c r="K113" s="16">
        <f>'(A) Grupo Aval (reported)'!K113-'(B) Grupo Aval (continued)'!K113</f>
        <v>132.66917099371449</v>
      </c>
      <c r="L113" s="16">
        <f>'(A) Grupo Aval (reported)'!L113-'(B) Grupo Aval (continued)'!L113</f>
        <v>134.10745316552584</v>
      </c>
      <c r="M113" s="16">
        <f>'(A) Grupo Aval (reported)'!M113-'(B) Grupo Aval (continued)'!M113</f>
        <v>124.17386957262397</v>
      </c>
    </row>
    <row r="114" spans="1:13" ht="17.45" customHeight="1" x14ac:dyDescent="0.2">
      <c r="A114" s="51" t="s">
        <v>116</v>
      </c>
      <c r="B114" s="16"/>
      <c r="C114" s="16">
        <f>'(A) Grupo Aval (reported)'!C114-'(B) Grupo Aval (continued)'!C114</f>
        <v>4.8390186580047612</v>
      </c>
      <c r="D114" s="16">
        <f>'(A) Grupo Aval (reported)'!D114-'(B) Grupo Aval (continued)'!D114</f>
        <v>5.6182823443677989</v>
      </c>
      <c r="E114" s="16">
        <f>'(A) Grupo Aval (reported)'!E114-'(B) Grupo Aval (continued)'!E114</f>
        <v>6.5490598473220416</v>
      </c>
      <c r="F114" s="16">
        <f>'(A) Grupo Aval (reported)'!F114-'(B) Grupo Aval (continued)'!F114</f>
        <v>7.4588716530104193</v>
      </c>
      <c r="G114" s="16">
        <f>'(A) Grupo Aval (reported)'!G114-'(B) Grupo Aval (continued)'!G114</f>
        <v>7.7432288069360311</v>
      </c>
      <c r="H114" s="16">
        <f>'(A) Grupo Aval (reported)'!H114-'(B) Grupo Aval (continued)'!H114</f>
        <v>8.5693991819020994</v>
      </c>
      <c r="I114" s="16">
        <f>'(A) Grupo Aval (reported)'!I114-'(B) Grupo Aval (continued)'!I114</f>
        <v>9.8627704755515424</v>
      </c>
      <c r="J114" s="16">
        <f>'(A) Grupo Aval (reported)'!J114-'(B) Grupo Aval (continued)'!J114</f>
        <v>11.514923725547078</v>
      </c>
      <c r="K114" s="16">
        <f>'(A) Grupo Aval (reported)'!K114-'(B) Grupo Aval (continued)'!K114</f>
        <v>11.304191027616525</v>
      </c>
      <c r="L114" s="16">
        <f>'(A) Grupo Aval (reported)'!L114-'(B) Grupo Aval (continued)'!L114</f>
        <v>11.791202888337239</v>
      </c>
      <c r="M114" s="16">
        <f>'(A) Grupo Aval (reported)'!M114-'(B) Grupo Aval (continued)'!M114</f>
        <v>11.584038838969036</v>
      </c>
    </row>
    <row r="115" spans="1:13" ht="17.45" customHeight="1" x14ac:dyDescent="0.2">
      <c r="A115" s="53" t="s">
        <v>139</v>
      </c>
      <c r="B115" s="22"/>
      <c r="C115" s="22">
        <f>'(A) Grupo Aval (reported)'!C115-'(B) Grupo Aval (continued)'!C115</f>
        <v>119.441125821068</v>
      </c>
      <c r="D115" s="22">
        <f>'(A) Grupo Aval (reported)'!D115-'(B) Grupo Aval (continued)'!D115</f>
        <v>123.89603106657705</v>
      </c>
      <c r="E115" s="22">
        <f>'(A) Grupo Aval (reported)'!E115-'(B) Grupo Aval (continued)'!E115</f>
        <v>125.95230484957119</v>
      </c>
      <c r="F115" s="22">
        <f>'(A) Grupo Aval (reported)'!F115-'(B) Grupo Aval (continued)'!F115</f>
        <v>133.27496420924263</v>
      </c>
      <c r="G115" s="22">
        <f>'(A) Grupo Aval (reported)'!G115-'(B) Grupo Aval (continued)'!G115</f>
        <v>131.94489872775512</v>
      </c>
      <c r="H115" s="22">
        <f>'(A) Grupo Aval (reported)'!H115-'(B) Grupo Aval (continued)'!H115</f>
        <v>138.59054980656219</v>
      </c>
      <c r="I115" s="22">
        <f>'(A) Grupo Aval (reported)'!I115-'(B) Grupo Aval (continued)'!I115</f>
        <v>152.34331994342301</v>
      </c>
      <c r="J115" s="22">
        <f>'(A) Grupo Aval (reported)'!J115-'(B) Grupo Aval (continued)'!J115</f>
        <v>157.91281434815846</v>
      </c>
      <c r="K115" s="22">
        <f>'(A) Grupo Aval (reported)'!K115-'(B) Grupo Aval (continued)'!K115</f>
        <v>147.43903005940865</v>
      </c>
      <c r="L115" s="22">
        <f>'(A) Grupo Aval (reported)'!L115-'(B) Grupo Aval (continued)'!L115</f>
        <v>149.63420067462175</v>
      </c>
      <c r="M115" s="22">
        <f>'(A) Grupo Aval (reported)'!M115-'(B) Grupo Aval (continued)'!M115</f>
        <v>138.37812300006271</v>
      </c>
    </row>
    <row r="116" spans="1:13" ht="17.45" customHeight="1" x14ac:dyDescent="0.2">
      <c r="A116" s="53"/>
      <c r="B116" s="41"/>
      <c r="C116" s="41">
        <f>'(A) Grupo Aval (reported)'!C116-'(B) Grupo Aval (continued)'!C116</f>
        <v>0</v>
      </c>
      <c r="D116" s="41">
        <f>'(A) Grupo Aval (reported)'!D116-'(B) Grupo Aval (continued)'!D116</f>
        <v>0</v>
      </c>
      <c r="E116" s="41">
        <f>'(A) Grupo Aval (reported)'!E116-'(B) Grupo Aval (continued)'!E116</f>
        <v>0</v>
      </c>
      <c r="F116" s="41">
        <f>'(A) Grupo Aval (reported)'!F116-'(B) Grupo Aval (continued)'!F116</f>
        <v>0</v>
      </c>
      <c r="G116" s="41">
        <f>'(A) Grupo Aval (reported)'!G116-'(B) Grupo Aval (continued)'!G116</f>
        <v>0</v>
      </c>
      <c r="H116" s="41">
        <f>'(A) Grupo Aval (reported)'!H116-'(B) Grupo Aval (continued)'!H116</f>
        <v>0</v>
      </c>
      <c r="I116" s="41">
        <f>'(A) Grupo Aval (reported)'!I116-'(B) Grupo Aval (continued)'!I116</f>
        <v>0</v>
      </c>
      <c r="J116" s="41">
        <f>'(A) Grupo Aval (reported)'!J116-'(B) Grupo Aval (continued)'!J116</f>
        <v>0</v>
      </c>
      <c r="K116" s="41">
        <f>'(A) Grupo Aval (reported)'!K116-'(B) Grupo Aval (continued)'!K116</f>
        <v>0</v>
      </c>
      <c r="L116" s="41">
        <f>'(A) Grupo Aval (reported)'!L116-'(B) Grupo Aval (continued)'!L116</f>
        <v>0</v>
      </c>
      <c r="M116" s="41">
        <f>'(A) Grupo Aval (reported)'!M116-'(B) Grupo Aval (continued)'!M116</f>
        <v>0</v>
      </c>
    </row>
    <row r="117" spans="1:13" ht="17.45" customHeight="1" x14ac:dyDescent="0.2">
      <c r="A117" s="51" t="s">
        <v>119</v>
      </c>
      <c r="B117" s="16"/>
      <c r="C117" s="16">
        <f>'(A) Grupo Aval (reported)'!C117-'(B) Grupo Aval (continued)'!C117</f>
        <v>4.5157849216626005</v>
      </c>
      <c r="D117" s="16">
        <f>'(A) Grupo Aval (reported)'!D117-'(B) Grupo Aval (continued)'!D117</f>
        <v>3.6202050035120692</v>
      </c>
      <c r="E117" s="16">
        <f>'(A) Grupo Aval (reported)'!E117-'(B) Grupo Aval (continued)'!E117</f>
        <v>3.3100616244019534</v>
      </c>
      <c r="F117" s="16">
        <f>'(A) Grupo Aval (reported)'!F117-'(B) Grupo Aval (continued)'!F117</f>
        <v>2.6906572318771396</v>
      </c>
      <c r="G117" s="16">
        <f>'(A) Grupo Aval (reported)'!G117-'(B) Grupo Aval (continued)'!G117</f>
        <v>5.4873352815670273</v>
      </c>
      <c r="H117" s="16">
        <f>'(A) Grupo Aval (reported)'!H117-'(B) Grupo Aval (continued)'!H117</f>
        <v>7.7025589908062102</v>
      </c>
      <c r="I117" s="16">
        <f>'(A) Grupo Aval (reported)'!I117-'(B) Grupo Aval (continued)'!I117</f>
        <v>10.689992715129335</v>
      </c>
      <c r="J117" s="16">
        <f>'(A) Grupo Aval (reported)'!J117-'(B) Grupo Aval (continued)'!J117</f>
        <v>10.424796065340786</v>
      </c>
      <c r="K117" s="16">
        <f>'(A) Grupo Aval (reported)'!K117-'(B) Grupo Aval (continued)'!K117</f>
        <v>6.7858995681989427</v>
      </c>
      <c r="L117" s="16">
        <f>'(A) Grupo Aval (reported)'!L117-'(B) Grupo Aval (continued)'!L117</f>
        <v>5.3499527398290638</v>
      </c>
      <c r="M117" s="16">
        <f>'(A) Grupo Aval (reported)'!M117-'(B) Grupo Aval (continued)'!M117</f>
        <v>4.8232493707772619</v>
      </c>
    </row>
    <row r="118" spans="1:13" ht="17.45" customHeight="1" x14ac:dyDescent="0.2">
      <c r="A118" s="51" t="s">
        <v>120</v>
      </c>
      <c r="B118" s="16"/>
      <c r="C118" s="16">
        <f>'(A) Grupo Aval (reported)'!C118-'(B) Grupo Aval (continued)'!C118</f>
        <v>81.170407448198091</v>
      </c>
      <c r="D118" s="16">
        <f>'(A) Grupo Aval (reported)'!D118-'(B) Grupo Aval (continued)'!D118</f>
        <v>63.612981325775138</v>
      </c>
      <c r="E118" s="16">
        <f>'(A) Grupo Aval (reported)'!E118-'(B) Grupo Aval (continued)'!E118</f>
        <v>53.732211446300255</v>
      </c>
      <c r="F118" s="16">
        <f>'(A) Grupo Aval (reported)'!F118-'(B) Grupo Aval (continued)'!F118</f>
        <v>50.163730909910896</v>
      </c>
      <c r="G118" s="16">
        <f>'(A) Grupo Aval (reported)'!G118-'(B) Grupo Aval (continued)'!G118</f>
        <v>35.361269087854566</v>
      </c>
      <c r="H118" s="16">
        <f>'(A) Grupo Aval (reported)'!H118-'(B) Grupo Aval (continued)'!H118</f>
        <v>32.300556597143441</v>
      </c>
      <c r="I118" s="16">
        <f>'(A) Grupo Aval (reported)'!I118-'(B) Grupo Aval (continued)'!I118</f>
        <v>32.226293334717411</v>
      </c>
      <c r="J118" s="16">
        <f>'(A) Grupo Aval (reported)'!J118-'(B) Grupo Aval (continued)'!J118</f>
        <v>40.721251587688926</v>
      </c>
      <c r="K118" s="16">
        <f>'(A) Grupo Aval (reported)'!K118-'(B) Grupo Aval (continued)'!K118</f>
        <v>39.192787990337024</v>
      </c>
      <c r="L118" s="16">
        <f>'(A) Grupo Aval (reported)'!L118-'(B) Grupo Aval (continued)'!L118</f>
        <v>34.019138898949848</v>
      </c>
      <c r="M118" s="16">
        <f>'(A) Grupo Aval (reported)'!M118-'(B) Grupo Aval (continued)'!M118</f>
        <v>33.955574661392632</v>
      </c>
    </row>
    <row r="119" spans="1:13" ht="17.45" customHeight="1" x14ac:dyDescent="0.2">
      <c r="A119" s="51" t="s">
        <v>121</v>
      </c>
      <c r="B119" s="16"/>
      <c r="C119" s="16">
        <f>'(A) Grupo Aval (reported)'!C119-'(B) Grupo Aval (continued)'!C119</f>
        <v>23.15041043729093</v>
      </c>
      <c r="D119" s="16">
        <f>'(A) Grupo Aval (reported)'!D119-'(B) Grupo Aval (continued)'!D119</f>
        <v>31.013121586560032</v>
      </c>
      <c r="E119" s="16">
        <f>'(A) Grupo Aval (reported)'!E119-'(B) Grupo Aval (continued)'!E119</f>
        <v>28.156389845056651</v>
      </c>
      <c r="F119" s="16">
        <f>'(A) Grupo Aval (reported)'!F119-'(B) Grupo Aval (continued)'!F119</f>
        <v>28.28009590824513</v>
      </c>
      <c r="G119" s="16">
        <f>'(A) Grupo Aval (reported)'!G119-'(B) Grupo Aval (continued)'!G119</f>
        <v>27.249909382270857</v>
      </c>
      <c r="H119" s="16">
        <f>'(A) Grupo Aval (reported)'!H119-'(B) Grupo Aval (continued)'!H119</f>
        <v>27.484570775061229</v>
      </c>
      <c r="I119" s="16">
        <f>'(A) Grupo Aval (reported)'!I119-'(B) Grupo Aval (continued)'!I119</f>
        <v>28.832127123694363</v>
      </c>
      <c r="J119" s="16">
        <f>'(A) Grupo Aval (reported)'!J119-'(B) Grupo Aval (continued)'!J119</f>
        <v>30.569697386743599</v>
      </c>
      <c r="K119" s="16">
        <f>'(A) Grupo Aval (reported)'!K119-'(B) Grupo Aval (continued)'!K119</f>
        <v>29.182246605344005</v>
      </c>
      <c r="L119" s="16">
        <f>'(A) Grupo Aval (reported)'!L119-'(B) Grupo Aval (continued)'!L119</f>
        <v>29.195760406792544</v>
      </c>
      <c r="M119" s="16">
        <f>'(A) Grupo Aval (reported)'!M119-'(B) Grupo Aval (continued)'!M119</f>
        <v>27.938501800353436</v>
      </c>
    </row>
    <row r="120" spans="1:13" ht="17.45" customHeight="1" x14ac:dyDescent="0.2">
      <c r="A120" s="51" t="s">
        <v>122</v>
      </c>
      <c r="B120" s="16"/>
      <c r="C120" s="16">
        <f>'(A) Grupo Aval (reported)'!C120-'(B) Grupo Aval (continued)'!C120</f>
        <v>0</v>
      </c>
      <c r="D120" s="16">
        <f>'(A) Grupo Aval (reported)'!D120-'(B) Grupo Aval (continued)'!D120</f>
        <v>0</v>
      </c>
      <c r="E120" s="16">
        <f>'(A) Grupo Aval (reported)'!E120-'(B) Grupo Aval (continued)'!E120</f>
        <v>0</v>
      </c>
      <c r="F120" s="16">
        <f>'(A) Grupo Aval (reported)'!F120-'(B) Grupo Aval (continued)'!F120</f>
        <v>0</v>
      </c>
      <c r="G120" s="16">
        <f>'(A) Grupo Aval (reported)'!G120-'(B) Grupo Aval (continued)'!G120</f>
        <v>0</v>
      </c>
      <c r="H120" s="16">
        <f>'(A) Grupo Aval (reported)'!H120-'(B) Grupo Aval (continued)'!H120</f>
        <v>0</v>
      </c>
      <c r="I120" s="16">
        <f>'(A) Grupo Aval (reported)'!I120-'(B) Grupo Aval (continued)'!I120</f>
        <v>0</v>
      </c>
      <c r="J120" s="16">
        <f>'(A) Grupo Aval (reported)'!J120-'(B) Grupo Aval (continued)'!J120</f>
        <v>0</v>
      </c>
      <c r="K120" s="16">
        <f>'(A) Grupo Aval (reported)'!K120-'(B) Grupo Aval (continued)'!K120</f>
        <v>0</v>
      </c>
      <c r="L120" s="16">
        <f>'(A) Grupo Aval (reported)'!L120-'(B) Grupo Aval (continued)'!L120</f>
        <v>0</v>
      </c>
      <c r="M120" s="16">
        <f>'(A) Grupo Aval (reported)'!M120-'(B) Grupo Aval (continued)'!M120</f>
        <v>0</v>
      </c>
    </row>
    <row r="121" spans="1:13" ht="17.45" customHeight="1" x14ac:dyDescent="0.2">
      <c r="A121" s="53" t="s">
        <v>140</v>
      </c>
      <c r="B121" s="22"/>
      <c r="C121" s="22">
        <f>'(A) Grupo Aval (reported)'!C121-'(B) Grupo Aval (continued)'!C121</f>
        <v>108.83660280715139</v>
      </c>
      <c r="D121" s="22">
        <f>'(A) Grupo Aval (reported)'!D121-'(B) Grupo Aval (continued)'!D121</f>
        <v>98.246307915846955</v>
      </c>
      <c r="E121" s="22">
        <f>'(A) Grupo Aval (reported)'!E121-'(B) Grupo Aval (continued)'!E121</f>
        <v>85.198662915758632</v>
      </c>
      <c r="F121" s="22">
        <f>'(A) Grupo Aval (reported)'!F121-'(B) Grupo Aval (continued)'!F121</f>
        <v>81.134484050033052</v>
      </c>
      <c r="G121" s="22">
        <f>'(A) Grupo Aval (reported)'!G121-'(B) Grupo Aval (continued)'!G121</f>
        <v>68.098513751692508</v>
      </c>
      <c r="H121" s="22">
        <f>'(A) Grupo Aval (reported)'!H121-'(B) Grupo Aval (continued)'!H121</f>
        <v>67.48768636301088</v>
      </c>
      <c r="I121" s="22">
        <f>'(A) Grupo Aval (reported)'!I121-'(B) Grupo Aval (continued)'!I121</f>
        <v>71.748413173541167</v>
      </c>
      <c r="J121" s="22">
        <f>'(A) Grupo Aval (reported)'!J121-'(B) Grupo Aval (continued)'!J121</f>
        <v>81.71574503977331</v>
      </c>
      <c r="K121" s="22">
        <f>'(A) Grupo Aval (reported)'!K121-'(B) Grupo Aval (continued)'!K121</f>
        <v>75.160934163879801</v>
      </c>
      <c r="L121" s="22">
        <f>'(A) Grupo Aval (reported)'!L121-'(B) Grupo Aval (continued)'!L121</f>
        <v>68.56485204557157</v>
      </c>
      <c r="M121" s="22">
        <f>'(A) Grupo Aval (reported)'!M121-'(B) Grupo Aval (continued)'!M121</f>
        <v>66.717325832523329</v>
      </c>
    </row>
    <row r="122" spans="1:13" ht="17.45" customHeight="1" x14ac:dyDescent="0.2">
      <c r="A122" s="52" t="s">
        <v>141</v>
      </c>
      <c r="B122" s="32"/>
      <c r="C122" s="32">
        <f>'(A) Grupo Aval (reported)'!C122-'(B) Grupo Aval (continued)'!C122</f>
        <v>228.27772862821894</v>
      </c>
      <c r="D122" s="32">
        <f>'(A) Grupo Aval (reported)'!D122-'(B) Grupo Aval (continued)'!D122</f>
        <v>222.14233898242401</v>
      </c>
      <c r="E122" s="32">
        <f>'(A) Grupo Aval (reported)'!E122-'(B) Grupo Aval (continued)'!E122</f>
        <v>211.15096776532937</v>
      </c>
      <c r="F122" s="32">
        <f>'(A) Grupo Aval (reported)'!F122-'(B) Grupo Aval (continued)'!F122</f>
        <v>214.40944825927545</v>
      </c>
      <c r="G122" s="32">
        <f>'(A) Grupo Aval (reported)'!G122-'(B) Grupo Aval (continued)'!G122</f>
        <v>200.0434124794474</v>
      </c>
      <c r="H122" s="32">
        <f>'(A) Grupo Aval (reported)'!H122-'(B) Grupo Aval (continued)'!H122</f>
        <v>206.07823616957285</v>
      </c>
      <c r="I122" s="32">
        <f>'(A) Grupo Aval (reported)'!I122-'(B) Grupo Aval (continued)'!I122</f>
        <v>224.09173311696395</v>
      </c>
      <c r="J122" s="32">
        <f>'(A) Grupo Aval (reported)'!J122-'(B) Grupo Aval (continued)'!J122</f>
        <v>239.62855938793109</v>
      </c>
      <c r="K122" s="32">
        <f>'(A) Grupo Aval (reported)'!K122-'(B) Grupo Aval (continued)'!K122</f>
        <v>222.59996422328823</v>
      </c>
      <c r="L122" s="32">
        <f>'(A) Grupo Aval (reported)'!L122-'(B) Grupo Aval (continued)'!L122</f>
        <v>218.19905272019332</v>
      </c>
      <c r="M122" s="32">
        <f>'(A) Grupo Aval (reported)'!M122-'(B) Grupo Aval (continued)'!M122</f>
        <v>205.09544883258604</v>
      </c>
    </row>
    <row r="123" spans="1:13" ht="17.45" customHeight="1" x14ac:dyDescent="0.2">
      <c r="A123" s="43" t="s">
        <v>142</v>
      </c>
      <c r="B123" s="44"/>
      <c r="C123" s="44">
        <f>'(A) Grupo Aval (reported)'!C123-'(B) Grupo Aval (continued)'!C123</f>
        <v>102.79331441240174</v>
      </c>
      <c r="D123" s="44">
        <f>'(A) Grupo Aval (reported)'!D123-'(B) Grupo Aval (continued)'!D123</f>
        <v>110.74292427886303</v>
      </c>
      <c r="E123" s="44">
        <f>'(A) Grupo Aval (reported)'!E123-'(B) Grupo Aval (continued)'!E123</f>
        <v>94.838942607341778</v>
      </c>
      <c r="F123" s="44">
        <f>'(A) Grupo Aval (reported)'!F123-'(B) Grupo Aval (continued)'!F123</f>
        <v>83.350198091929997</v>
      </c>
      <c r="G123" s="44">
        <f>'(A) Grupo Aval (reported)'!G123-'(B) Grupo Aval (continued)'!G123</f>
        <v>78.256276881435952</v>
      </c>
      <c r="H123" s="44">
        <f>'(A) Grupo Aval (reported)'!H123-'(B) Grupo Aval (continued)'!H123</f>
        <v>79.580192614702355</v>
      </c>
      <c r="I123" s="44">
        <f>'(A) Grupo Aval (reported)'!I123-'(B) Grupo Aval (continued)'!I123</f>
        <v>89.797161163113742</v>
      </c>
      <c r="J123" s="44">
        <f>'(A) Grupo Aval (reported)'!J123-'(B) Grupo Aval (continued)'!J123</f>
        <v>92.554008680144761</v>
      </c>
      <c r="K123" s="44">
        <f>'(A) Grupo Aval (reported)'!K123-'(B) Grupo Aval (continued)'!K123</f>
        <v>85.961818384212165</v>
      </c>
      <c r="L123" s="44">
        <f>'(A) Grupo Aval (reported)'!L123-'(B) Grupo Aval (continued)'!L123</f>
        <v>94.553559412413051</v>
      </c>
      <c r="M123" s="44">
        <f>'(A) Grupo Aval (reported)'!M123-'(B) Grupo Aval (continued)'!M123</f>
        <v>95.579579749355617</v>
      </c>
    </row>
    <row r="124" spans="1:13" ht="17.45" customHeight="1" x14ac:dyDescent="0.2">
      <c r="A124" s="54"/>
      <c r="B124" s="41"/>
      <c r="C124" s="41">
        <f>'(A) Grupo Aval (reported)'!C124-'(B) Grupo Aval (continued)'!C124</f>
        <v>0</v>
      </c>
      <c r="D124" s="41">
        <f>'(A) Grupo Aval (reported)'!D124-'(B) Grupo Aval (continued)'!D124</f>
        <v>0</v>
      </c>
      <c r="E124" s="41">
        <f>'(A) Grupo Aval (reported)'!E124-'(B) Grupo Aval (continued)'!E124</f>
        <v>0</v>
      </c>
      <c r="F124" s="41">
        <f>'(A) Grupo Aval (reported)'!F124-'(B) Grupo Aval (continued)'!F124</f>
        <v>0</v>
      </c>
      <c r="G124" s="41">
        <f>'(A) Grupo Aval (reported)'!G124-'(B) Grupo Aval (continued)'!G124</f>
        <v>0</v>
      </c>
      <c r="H124" s="41">
        <f>'(A) Grupo Aval (reported)'!H124-'(B) Grupo Aval (continued)'!H124</f>
        <v>0</v>
      </c>
      <c r="I124" s="41">
        <f>'(A) Grupo Aval (reported)'!I124-'(B) Grupo Aval (continued)'!I124</f>
        <v>0</v>
      </c>
      <c r="J124" s="41">
        <f>'(A) Grupo Aval (reported)'!J124-'(B) Grupo Aval (continued)'!J124</f>
        <v>0</v>
      </c>
      <c r="K124" s="41">
        <f>'(A) Grupo Aval (reported)'!K124-'(B) Grupo Aval (continued)'!K124</f>
        <v>0</v>
      </c>
      <c r="L124" s="41">
        <f>'(A) Grupo Aval (reported)'!L124-'(B) Grupo Aval (continued)'!L124</f>
        <v>0</v>
      </c>
      <c r="M124" s="41">
        <f>'(A) Grupo Aval (reported)'!M124-'(B) Grupo Aval (continued)'!M124</f>
        <v>0</v>
      </c>
    </row>
    <row r="125" spans="1:13" ht="17.45" customHeight="1" x14ac:dyDescent="0.2">
      <c r="A125" s="53" t="s">
        <v>143</v>
      </c>
      <c r="B125" s="22"/>
      <c r="C125" s="22">
        <f>'(A) Grupo Aval (reported)'!C125-'(B) Grupo Aval (continued)'!C125</f>
        <v>0</v>
      </c>
      <c r="D125" s="22">
        <f>'(A) Grupo Aval (reported)'!D125-'(B) Grupo Aval (continued)'!D125</f>
        <v>0</v>
      </c>
      <c r="E125" s="22">
        <f>'(A) Grupo Aval (reported)'!E125-'(B) Grupo Aval (continued)'!E125</f>
        <v>0</v>
      </c>
      <c r="F125" s="22">
        <f>'(A) Grupo Aval (reported)'!F125-'(B) Grupo Aval (continued)'!F125</f>
        <v>0</v>
      </c>
      <c r="G125" s="22">
        <f>'(A) Grupo Aval (reported)'!G125-'(B) Grupo Aval (continued)'!G125</f>
        <v>0</v>
      </c>
      <c r="H125" s="22">
        <f>'(A) Grupo Aval (reported)'!H125-'(B) Grupo Aval (continued)'!H125</f>
        <v>0</v>
      </c>
      <c r="I125" s="22">
        <f>'(A) Grupo Aval (reported)'!I125-'(B) Grupo Aval (continued)'!I125</f>
        <v>0</v>
      </c>
      <c r="J125" s="22">
        <f>'(A) Grupo Aval (reported)'!J125-'(B) Grupo Aval (continued)'!J125</f>
        <v>0</v>
      </c>
      <c r="K125" s="22">
        <f>'(A) Grupo Aval (reported)'!K125-'(B) Grupo Aval (continued)'!K125</f>
        <v>0</v>
      </c>
      <c r="L125" s="22">
        <f>'(A) Grupo Aval (reported)'!L125-'(B) Grupo Aval (continued)'!L125</f>
        <v>0</v>
      </c>
      <c r="M125" s="22">
        <f>'(A) Grupo Aval (reported)'!M125-'(B) Grupo Aval (continued)'!M125</f>
        <v>0</v>
      </c>
    </row>
    <row r="126" spans="1:13" ht="17.45" customHeight="1" x14ac:dyDescent="0.2">
      <c r="A126" s="51" t="s">
        <v>144</v>
      </c>
      <c r="B126" s="16"/>
      <c r="C126" s="16">
        <f>'(A) Grupo Aval (reported)'!C126-'(B) Grupo Aval (continued)'!C126</f>
        <v>40.02199749095746</v>
      </c>
      <c r="D126" s="16">
        <f>'(A) Grupo Aval (reported)'!D126-'(B) Grupo Aval (continued)'!D126</f>
        <v>47.669868677359318</v>
      </c>
      <c r="E126" s="16">
        <f>'(A) Grupo Aval (reported)'!E126-'(B) Grupo Aval (continued)'!E126</f>
        <v>36.985953798200853</v>
      </c>
      <c r="F126" s="16">
        <f>'(A) Grupo Aval (reported)'!F126-'(B) Grupo Aval (continued)'!F126</f>
        <v>30.348991578357527</v>
      </c>
      <c r="G126" s="16">
        <f>'(A) Grupo Aval (reported)'!G126-'(B) Grupo Aval (continued)'!G126</f>
        <v>22.9173096324364</v>
      </c>
      <c r="H126" s="16">
        <f>'(A) Grupo Aval (reported)'!H126-'(B) Grupo Aval (continued)'!H126</f>
        <v>21.0367075547083</v>
      </c>
      <c r="I126" s="16">
        <f>'(A) Grupo Aval (reported)'!I126-'(B) Grupo Aval (continued)'!I126</f>
        <v>46.469788243557332</v>
      </c>
      <c r="J126" s="16">
        <f>'(A) Grupo Aval (reported)'!J126-'(B) Grupo Aval (continued)'!J126</f>
        <v>49.11510572307418</v>
      </c>
      <c r="K126" s="16">
        <f>'(A) Grupo Aval (reported)'!K126-'(B) Grupo Aval (continued)'!K126</f>
        <v>39.513586833954832</v>
      </c>
      <c r="L126" s="16">
        <f>'(A) Grupo Aval (reported)'!L126-'(B) Grupo Aval (continued)'!L126</f>
        <v>29.510222836813909</v>
      </c>
      <c r="M126" s="16">
        <f>'(A) Grupo Aval (reported)'!M126-'(B) Grupo Aval (continued)'!M126</f>
        <v>41.893243901165533</v>
      </c>
    </row>
    <row r="127" spans="1:13" ht="17.45" customHeight="1" x14ac:dyDescent="0.2">
      <c r="A127" s="51" t="s">
        <v>145</v>
      </c>
      <c r="B127" s="16"/>
      <c r="C127" s="16">
        <f>'(A) Grupo Aval (reported)'!C127-'(B) Grupo Aval (continued)'!C127</f>
        <v>0.56223586441260021</v>
      </c>
      <c r="D127" s="16">
        <f>'(A) Grupo Aval (reported)'!D127-'(B) Grupo Aval (continued)'!D127</f>
        <v>0.59327511224069518</v>
      </c>
      <c r="E127" s="16">
        <f>'(A) Grupo Aval (reported)'!E127-'(B) Grupo Aval (continued)'!E127</f>
        <v>-0.95366113225869931</v>
      </c>
      <c r="F127" s="16">
        <f>'(A) Grupo Aval (reported)'!F127-'(B) Grupo Aval (continued)'!F127</f>
        <v>-2.3140746991817971</v>
      </c>
      <c r="G127" s="16">
        <f>'(A) Grupo Aval (reported)'!G127-'(B) Grupo Aval (continued)'!G127</f>
        <v>5.9149914630998168E-3</v>
      </c>
      <c r="H127" s="16">
        <f>'(A) Grupo Aval (reported)'!H127-'(B) Grupo Aval (continued)'!H127</f>
        <v>-0.20567616720349979</v>
      </c>
      <c r="I127" s="16">
        <f>'(A) Grupo Aval (reported)'!I127-'(B) Grupo Aval (continued)'!I127</f>
        <v>-0.22221859268820005</v>
      </c>
      <c r="J127" s="16">
        <f>'(A) Grupo Aval (reported)'!J127-'(B) Grupo Aval (continued)'!J127</f>
        <v>-0.40258926015239949</v>
      </c>
      <c r="K127" s="16">
        <f>'(A) Grupo Aval (reported)'!K127-'(B) Grupo Aval (continued)'!K127</f>
        <v>-3.5048450644251998</v>
      </c>
      <c r="L127" s="16">
        <f>'(A) Grupo Aval (reported)'!L127-'(B) Grupo Aval (continued)'!L127</f>
        <v>-0.24350550672539839</v>
      </c>
      <c r="M127" s="16">
        <f>'(A) Grupo Aval (reported)'!M127-'(B) Grupo Aval (continued)'!M127</f>
        <v>-0.14090916074250184</v>
      </c>
    </row>
    <row r="128" spans="1:13" ht="17.45" customHeight="1" x14ac:dyDescent="0.2">
      <c r="A128" s="51" t="s">
        <v>146</v>
      </c>
      <c r="B128" s="16"/>
      <c r="C128" s="16">
        <f>'(A) Grupo Aval (reported)'!C128-'(B) Grupo Aval (continued)'!C128</f>
        <v>0</v>
      </c>
      <c r="D128" s="16">
        <f>'(A) Grupo Aval (reported)'!D128-'(B) Grupo Aval (continued)'!D128</f>
        <v>0</v>
      </c>
      <c r="E128" s="16">
        <f>'(A) Grupo Aval (reported)'!E128-'(B) Grupo Aval (continued)'!E128</f>
        <v>0</v>
      </c>
      <c r="F128" s="16">
        <f>'(A) Grupo Aval (reported)'!F128-'(B) Grupo Aval (continued)'!F128</f>
        <v>0</v>
      </c>
      <c r="G128" s="16">
        <f>'(A) Grupo Aval (reported)'!G128-'(B) Grupo Aval (continued)'!G128</f>
        <v>0</v>
      </c>
      <c r="H128" s="16">
        <f>'(A) Grupo Aval (reported)'!H128-'(B) Grupo Aval (continued)'!H128</f>
        <v>0</v>
      </c>
      <c r="I128" s="16">
        <f>'(A) Grupo Aval (reported)'!I128-'(B) Grupo Aval (continued)'!I128</f>
        <v>0</v>
      </c>
      <c r="J128" s="16">
        <f>'(A) Grupo Aval (reported)'!J128-'(B) Grupo Aval (continued)'!J128</f>
        <v>0</v>
      </c>
      <c r="K128" s="16">
        <f>'(A) Grupo Aval (reported)'!K128-'(B) Grupo Aval (continued)'!K128</f>
        <v>0</v>
      </c>
      <c r="L128" s="16">
        <f>'(A) Grupo Aval (reported)'!L128-'(B) Grupo Aval (continued)'!L128</f>
        <v>0</v>
      </c>
      <c r="M128" s="16">
        <f>'(A) Grupo Aval (reported)'!M128-'(B) Grupo Aval (continued)'!M128</f>
        <v>0</v>
      </c>
    </row>
    <row r="129" spans="1:13" ht="17.45" customHeight="1" x14ac:dyDescent="0.2">
      <c r="A129" s="52" t="s">
        <v>147</v>
      </c>
      <c r="B129" s="32"/>
      <c r="C129" s="32">
        <f>'(A) Grupo Aval (reported)'!C129-'(B) Grupo Aval (continued)'!C129</f>
        <v>40.584233355370088</v>
      </c>
      <c r="D129" s="32">
        <f>'(A) Grupo Aval (reported)'!D129-'(B) Grupo Aval (continued)'!D129</f>
        <v>48.263143789600008</v>
      </c>
      <c r="E129" s="32">
        <f>'(A) Grupo Aval (reported)'!E129-'(B) Grupo Aval (continued)'!E129</f>
        <v>36.032292665942123</v>
      </c>
      <c r="F129" s="32">
        <f>'(A) Grupo Aval (reported)'!F129-'(B) Grupo Aval (continued)'!F129</f>
        <v>28.034916879175853</v>
      </c>
      <c r="G129" s="32">
        <f>'(A) Grupo Aval (reported)'!G129-'(B) Grupo Aval (continued)'!G129</f>
        <v>22.923224623899614</v>
      </c>
      <c r="H129" s="32">
        <f>'(A) Grupo Aval (reported)'!H129-'(B) Grupo Aval (continued)'!H129</f>
        <v>20.831031387504709</v>
      </c>
      <c r="I129" s="32">
        <f>'(A) Grupo Aval (reported)'!I129-'(B) Grupo Aval (continued)'!I129</f>
        <v>46.247569650869082</v>
      </c>
      <c r="J129" s="32">
        <f>'(A) Grupo Aval (reported)'!J129-'(B) Grupo Aval (continued)'!J129</f>
        <v>48.71251646292194</v>
      </c>
      <c r="K129" s="32">
        <f>'(A) Grupo Aval (reported)'!K129-'(B) Grupo Aval (continued)'!K129</f>
        <v>36.008741769529706</v>
      </c>
      <c r="L129" s="32">
        <f>'(A) Grupo Aval (reported)'!L129-'(B) Grupo Aval (continued)'!L129</f>
        <v>29.266717330088568</v>
      </c>
      <c r="M129" s="32">
        <f>'(A) Grupo Aval (reported)'!M129-'(B) Grupo Aval (continued)'!M129</f>
        <v>41.75233474042318</v>
      </c>
    </row>
    <row r="130" spans="1:13" ht="17.45" customHeight="1" x14ac:dyDescent="0.2">
      <c r="A130" s="43" t="s">
        <v>148</v>
      </c>
      <c r="B130" s="44"/>
      <c r="C130" s="44">
        <f>'(A) Grupo Aval (reported)'!C130-'(B) Grupo Aval (continued)'!C130</f>
        <v>62.209081057031653</v>
      </c>
      <c r="D130" s="44">
        <f>'(A) Grupo Aval (reported)'!D130-'(B) Grupo Aval (continued)'!D130</f>
        <v>62.479780489263021</v>
      </c>
      <c r="E130" s="44">
        <f>'(A) Grupo Aval (reported)'!E130-'(B) Grupo Aval (continued)'!E130</f>
        <v>58.806649941399655</v>
      </c>
      <c r="F130" s="44">
        <f>'(A) Grupo Aval (reported)'!F130-'(B) Grupo Aval (continued)'!F130</f>
        <v>55.315281212754144</v>
      </c>
      <c r="G130" s="44">
        <f>'(A) Grupo Aval (reported)'!G130-'(B) Grupo Aval (continued)'!G130</f>
        <v>55.333052257536337</v>
      </c>
      <c r="H130" s="44">
        <f>'(A) Grupo Aval (reported)'!H130-'(B) Grupo Aval (continued)'!H130</f>
        <v>58.749161227197646</v>
      </c>
      <c r="I130" s="44">
        <f>'(A) Grupo Aval (reported)'!I130-'(B) Grupo Aval (continued)'!I130</f>
        <v>43.54959151224466</v>
      </c>
      <c r="J130" s="44">
        <f>'(A) Grupo Aval (reported)'!J130-'(B) Grupo Aval (continued)'!J130</f>
        <v>43.841492217222822</v>
      </c>
      <c r="K130" s="44">
        <f>'(A) Grupo Aval (reported)'!K130-'(B) Grupo Aval (continued)'!K130</f>
        <v>49.953076614682459</v>
      </c>
      <c r="L130" s="44">
        <f>'(A) Grupo Aval (reported)'!L130-'(B) Grupo Aval (continued)'!L130</f>
        <v>65.286842082324483</v>
      </c>
      <c r="M130" s="44">
        <f>'(A) Grupo Aval (reported)'!M130-'(B) Grupo Aval (continued)'!M130</f>
        <v>53.827245008932437</v>
      </c>
    </row>
    <row r="131" spans="1:13" ht="17.45" customHeight="1" x14ac:dyDescent="0.2">
      <c r="A131" s="54"/>
      <c r="B131" s="41"/>
      <c r="C131" s="41">
        <f>'(A) Grupo Aval (reported)'!C131-'(B) Grupo Aval (continued)'!C131</f>
        <v>0</v>
      </c>
      <c r="D131" s="41">
        <f>'(A) Grupo Aval (reported)'!D131-'(B) Grupo Aval (continued)'!D131</f>
        <v>0</v>
      </c>
      <c r="E131" s="41">
        <f>'(A) Grupo Aval (reported)'!E131-'(B) Grupo Aval (continued)'!E131</f>
        <v>0</v>
      </c>
      <c r="F131" s="41">
        <f>'(A) Grupo Aval (reported)'!F131-'(B) Grupo Aval (continued)'!F131</f>
        <v>0</v>
      </c>
      <c r="G131" s="41">
        <f>'(A) Grupo Aval (reported)'!G131-'(B) Grupo Aval (continued)'!G131</f>
        <v>0</v>
      </c>
      <c r="H131" s="41">
        <f>'(A) Grupo Aval (reported)'!H131-'(B) Grupo Aval (continued)'!H131</f>
        <v>0</v>
      </c>
      <c r="I131" s="41">
        <f>'(A) Grupo Aval (reported)'!I131-'(B) Grupo Aval (continued)'!I131</f>
        <v>0</v>
      </c>
      <c r="J131" s="41">
        <f>'(A) Grupo Aval (reported)'!J131-'(B) Grupo Aval (continued)'!J131</f>
        <v>0</v>
      </c>
      <c r="K131" s="41">
        <f>'(A) Grupo Aval (reported)'!K131-'(B) Grupo Aval (continued)'!K131</f>
        <v>0</v>
      </c>
      <c r="L131" s="41">
        <f>'(A) Grupo Aval (reported)'!L131-'(B) Grupo Aval (continued)'!L131</f>
        <v>0</v>
      </c>
      <c r="M131" s="41">
        <f>'(A) Grupo Aval (reported)'!M131-'(B) Grupo Aval (continued)'!M131</f>
        <v>0</v>
      </c>
    </row>
    <row r="132" spans="1:13" ht="17.45" customHeight="1" x14ac:dyDescent="0.2">
      <c r="A132" s="53" t="s">
        <v>149</v>
      </c>
      <c r="B132" s="22"/>
      <c r="C132" s="22">
        <f>'(A) Grupo Aval (reported)'!C132-'(B) Grupo Aval (continued)'!C132</f>
        <v>0</v>
      </c>
      <c r="D132" s="22">
        <f>'(A) Grupo Aval (reported)'!D132-'(B) Grupo Aval (continued)'!D132</f>
        <v>0</v>
      </c>
      <c r="E132" s="22">
        <f>'(A) Grupo Aval (reported)'!E132-'(B) Grupo Aval (continued)'!E132</f>
        <v>0</v>
      </c>
      <c r="F132" s="22">
        <f>'(A) Grupo Aval (reported)'!F132-'(B) Grupo Aval (continued)'!F132</f>
        <v>0</v>
      </c>
      <c r="G132" s="22">
        <f>'(A) Grupo Aval (reported)'!G132-'(B) Grupo Aval (continued)'!G132</f>
        <v>0</v>
      </c>
      <c r="H132" s="22">
        <f>'(A) Grupo Aval (reported)'!H132-'(B) Grupo Aval (continued)'!H132</f>
        <v>0</v>
      </c>
      <c r="I132" s="22">
        <f>'(A) Grupo Aval (reported)'!I132-'(B) Grupo Aval (continued)'!I132</f>
        <v>0</v>
      </c>
      <c r="J132" s="22">
        <f>'(A) Grupo Aval (reported)'!J132-'(B) Grupo Aval (continued)'!J132</f>
        <v>0</v>
      </c>
      <c r="K132" s="22">
        <f>'(A) Grupo Aval (reported)'!K132-'(B) Grupo Aval (continued)'!K132</f>
        <v>0</v>
      </c>
      <c r="L132" s="22">
        <f>'(A) Grupo Aval (reported)'!L132-'(B) Grupo Aval (continued)'!L132</f>
        <v>0</v>
      </c>
      <c r="M132" s="22">
        <f>'(A) Grupo Aval (reported)'!M132-'(B) Grupo Aval (continued)'!M132</f>
        <v>0</v>
      </c>
    </row>
    <row r="133" spans="1:13" ht="17.45" customHeight="1" x14ac:dyDescent="0.2">
      <c r="A133" s="51" t="s">
        <v>150</v>
      </c>
      <c r="B133" s="16"/>
      <c r="C133" s="16">
        <f>'(A) Grupo Aval (reported)'!C133-'(B) Grupo Aval (continued)'!C133</f>
        <v>35.20470259302374</v>
      </c>
      <c r="D133" s="16">
        <f>'(A) Grupo Aval (reported)'!D133-'(B) Grupo Aval (continued)'!D133</f>
        <v>36.423231786011229</v>
      </c>
      <c r="E133" s="16">
        <f>'(A) Grupo Aval (reported)'!E133-'(B) Grupo Aval (continued)'!E133</f>
        <v>34.018553797991672</v>
      </c>
      <c r="F133" s="16">
        <f>'(A) Grupo Aval (reported)'!F133-'(B) Grupo Aval (continued)'!F133</f>
        <v>34.925731491827833</v>
      </c>
      <c r="G133" s="16">
        <f>'(A) Grupo Aval (reported)'!G133-'(B) Grupo Aval (continued)'!G133</f>
        <v>31.50170299571721</v>
      </c>
      <c r="H133" s="16">
        <f>'(A) Grupo Aval (reported)'!H133-'(B) Grupo Aval (continued)'!H133</f>
        <v>34.836897379404377</v>
      </c>
      <c r="I133" s="16">
        <f>'(A) Grupo Aval (reported)'!I133-'(B) Grupo Aval (continued)'!I133</f>
        <v>34.503242879595291</v>
      </c>
      <c r="J133" s="16">
        <f>'(A) Grupo Aval (reported)'!J133-'(B) Grupo Aval (continued)'!J133</f>
        <v>37.697977005005441</v>
      </c>
      <c r="K133" s="16">
        <f>'(A) Grupo Aval (reported)'!K133-'(B) Grupo Aval (continued)'!K133</f>
        <v>38.009932991580968</v>
      </c>
      <c r="L133" s="16">
        <f>'(A) Grupo Aval (reported)'!L133-'(B) Grupo Aval (continued)'!L133</f>
        <v>47.545134280680486</v>
      </c>
      <c r="M133" s="17">
        <f>'(A) Grupo Aval (reported)'!M133-'(B) Grupo Aval (continued)'!M133</f>
        <v>52.802159212223842</v>
      </c>
    </row>
    <row r="134" spans="1:13" ht="17.45" customHeight="1" x14ac:dyDescent="0.2">
      <c r="A134" s="51" t="s">
        <v>151</v>
      </c>
      <c r="B134" s="16"/>
      <c r="C134" s="16">
        <f>'(A) Grupo Aval (reported)'!C134-'(B) Grupo Aval (continued)'!C134</f>
        <v>0</v>
      </c>
      <c r="D134" s="16">
        <f>'(A) Grupo Aval (reported)'!D134-'(B) Grupo Aval (continued)'!D134</f>
        <v>0</v>
      </c>
      <c r="E134" s="16">
        <f>'(A) Grupo Aval (reported)'!E134-'(B) Grupo Aval (continued)'!E134</f>
        <v>0</v>
      </c>
      <c r="F134" s="16">
        <f>'(A) Grupo Aval (reported)'!F134-'(B) Grupo Aval (continued)'!F134</f>
        <v>0</v>
      </c>
      <c r="G134" s="16">
        <f>'(A) Grupo Aval (reported)'!G134-'(B) Grupo Aval (continued)'!G134</f>
        <v>0</v>
      </c>
      <c r="H134" s="16">
        <f>'(A) Grupo Aval (reported)'!H134-'(B) Grupo Aval (continued)'!H134</f>
        <v>0</v>
      </c>
      <c r="I134" s="16">
        <f>'(A) Grupo Aval (reported)'!I134-'(B) Grupo Aval (continued)'!I134</f>
        <v>0</v>
      </c>
      <c r="J134" s="16">
        <f>'(A) Grupo Aval (reported)'!J134-'(B) Grupo Aval (continued)'!J134</f>
        <v>0</v>
      </c>
      <c r="K134" s="16">
        <f>'(A) Grupo Aval (reported)'!K134-'(B) Grupo Aval (continued)'!K134</f>
        <v>0</v>
      </c>
      <c r="L134" s="16">
        <f>'(A) Grupo Aval (reported)'!L134-'(B) Grupo Aval (continued)'!L134</f>
        <v>0</v>
      </c>
      <c r="M134" s="16">
        <f>'(A) Grupo Aval (reported)'!M134-'(B) Grupo Aval (continued)'!M134</f>
        <v>0</v>
      </c>
    </row>
    <row r="135" spans="1:13" ht="17.45" customHeight="1" x14ac:dyDescent="0.2">
      <c r="A135" s="51" t="s">
        <v>152</v>
      </c>
      <c r="B135" s="16"/>
      <c r="C135" s="16">
        <f>'(A) Grupo Aval (reported)'!C135-'(B) Grupo Aval (continued)'!C135</f>
        <v>0</v>
      </c>
      <c r="D135" s="16">
        <f>'(A) Grupo Aval (reported)'!D135-'(B) Grupo Aval (continued)'!D135</f>
        <v>0</v>
      </c>
      <c r="E135" s="16">
        <f>'(A) Grupo Aval (reported)'!E135-'(B) Grupo Aval (continued)'!E135</f>
        <v>0</v>
      </c>
      <c r="F135" s="16">
        <f>'(A) Grupo Aval (reported)'!F135-'(B) Grupo Aval (continued)'!F135</f>
        <v>0</v>
      </c>
      <c r="G135" s="16">
        <f>'(A) Grupo Aval (reported)'!G135-'(B) Grupo Aval (continued)'!G135</f>
        <v>0</v>
      </c>
      <c r="H135" s="16">
        <f>'(A) Grupo Aval (reported)'!H135-'(B) Grupo Aval (continued)'!H135</f>
        <v>0</v>
      </c>
      <c r="I135" s="16">
        <f>'(A) Grupo Aval (reported)'!I135-'(B) Grupo Aval (continued)'!I135</f>
        <v>0</v>
      </c>
      <c r="J135" s="16">
        <f>'(A) Grupo Aval (reported)'!J135-'(B) Grupo Aval (continued)'!J135</f>
        <v>0</v>
      </c>
      <c r="K135" s="16">
        <f>'(A) Grupo Aval (reported)'!K135-'(B) Grupo Aval (continued)'!K135</f>
        <v>0</v>
      </c>
      <c r="L135" s="16">
        <f>'(A) Grupo Aval (reported)'!L135-'(B) Grupo Aval (continued)'!L135</f>
        <v>0</v>
      </c>
      <c r="M135" s="16">
        <f>'(A) Grupo Aval (reported)'!M135-'(B) Grupo Aval (continued)'!M135</f>
        <v>0</v>
      </c>
    </row>
    <row r="136" spans="1:13" ht="17.45" customHeight="1" x14ac:dyDescent="0.2">
      <c r="A136" s="51" t="s">
        <v>153</v>
      </c>
      <c r="B136" s="16"/>
      <c r="C136" s="16">
        <f>'(A) Grupo Aval (reported)'!C136-'(B) Grupo Aval (continued)'!C136</f>
        <v>0</v>
      </c>
      <c r="D136" s="16">
        <f>'(A) Grupo Aval (reported)'!D136-'(B) Grupo Aval (continued)'!D136</f>
        <v>0</v>
      </c>
      <c r="E136" s="16">
        <f>'(A) Grupo Aval (reported)'!E136-'(B) Grupo Aval (continued)'!E136</f>
        <v>0</v>
      </c>
      <c r="F136" s="16">
        <f>'(A) Grupo Aval (reported)'!F136-'(B) Grupo Aval (continued)'!F136</f>
        <v>0</v>
      </c>
      <c r="G136" s="16">
        <f>'(A) Grupo Aval (reported)'!G136-'(B) Grupo Aval (continued)'!G136</f>
        <v>0</v>
      </c>
      <c r="H136" s="16">
        <f>'(A) Grupo Aval (reported)'!H136-'(B) Grupo Aval (continued)'!H136</f>
        <v>0</v>
      </c>
      <c r="I136" s="16">
        <f>'(A) Grupo Aval (reported)'!I136-'(B) Grupo Aval (continued)'!I136</f>
        <v>0</v>
      </c>
      <c r="J136" s="16">
        <f>'(A) Grupo Aval (reported)'!J136-'(B) Grupo Aval (continued)'!J136</f>
        <v>0</v>
      </c>
      <c r="K136" s="16">
        <f>'(A) Grupo Aval (reported)'!K136-'(B) Grupo Aval (continued)'!K136</f>
        <v>0</v>
      </c>
      <c r="L136" s="16">
        <f>'(A) Grupo Aval (reported)'!L136-'(B) Grupo Aval (continued)'!L136</f>
        <v>0</v>
      </c>
      <c r="M136" s="16">
        <f>'(A) Grupo Aval (reported)'!M136-'(B) Grupo Aval (continued)'!M136</f>
        <v>0</v>
      </c>
    </row>
    <row r="137" spans="1:13" ht="17.45" customHeight="1" x14ac:dyDescent="0.3">
      <c r="A137" s="55" t="s">
        <v>149</v>
      </c>
      <c r="B137" s="32"/>
      <c r="C137" s="32">
        <f>'(A) Grupo Aval (reported)'!C137-'(B) Grupo Aval (continued)'!C137</f>
        <v>35.204702593023967</v>
      </c>
      <c r="D137" s="32">
        <f>'(A) Grupo Aval (reported)'!D137-'(B) Grupo Aval (continued)'!D137</f>
        <v>36.423231786011229</v>
      </c>
      <c r="E137" s="32">
        <f>'(A) Grupo Aval (reported)'!E137-'(B) Grupo Aval (continued)'!E137</f>
        <v>34.018553797991672</v>
      </c>
      <c r="F137" s="32">
        <f>'(A) Grupo Aval (reported)'!F137-'(B) Grupo Aval (continued)'!F137</f>
        <v>34.925731491827946</v>
      </c>
      <c r="G137" s="32">
        <f>'(A) Grupo Aval (reported)'!G137-'(B) Grupo Aval (continued)'!G137</f>
        <v>31.501702995717324</v>
      </c>
      <c r="H137" s="32">
        <f>'(A) Grupo Aval (reported)'!H137-'(B) Grupo Aval (continued)'!H137</f>
        <v>34.836897379404263</v>
      </c>
      <c r="I137" s="32">
        <f>'(A) Grupo Aval (reported)'!I137-'(B) Grupo Aval (continued)'!I137</f>
        <v>34.503242879595291</v>
      </c>
      <c r="J137" s="32">
        <f>'(A) Grupo Aval (reported)'!J137-'(B) Grupo Aval (continued)'!J137</f>
        <v>37.697977005005669</v>
      </c>
      <c r="K137" s="32">
        <f>'(A) Grupo Aval (reported)'!K137-'(B) Grupo Aval (continued)'!K137</f>
        <v>38.009932991580854</v>
      </c>
      <c r="L137" s="32">
        <f>'(A) Grupo Aval (reported)'!L137-'(B) Grupo Aval (continued)'!L137</f>
        <v>47.545134280680713</v>
      </c>
      <c r="M137" s="32">
        <f>'(A) Grupo Aval (reported)'!M137-'(B) Grupo Aval (continued)'!M137</f>
        <v>52.802159212223842</v>
      </c>
    </row>
    <row r="138" spans="1:13" ht="17.45" customHeight="1" x14ac:dyDescent="0.2">
      <c r="A138" s="51" t="s">
        <v>154</v>
      </c>
      <c r="B138" s="16"/>
      <c r="C138" s="16">
        <f>'(A) Grupo Aval (reported)'!C138-'(B) Grupo Aval (continued)'!C138</f>
        <v>6.8133707484187767</v>
      </c>
      <c r="D138" s="16">
        <f>'(A) Grupo Aval (reported)'!D138-'(B) Grupo Aval (continued)'!D138</f>
        <v>7.4347820081955831</v>
      </c>
      <c r="E138" s="16">
        <f>'(A) Grupo Aval (reported)'!E138-'(B) Grupo Aval (continued)'!E138</f>
        <v>7.7292368156846578</v>
      </c>
      <c r="F138" s="16">
        <f>'(A) Grupo Aval (reported)'!F138-'(B) Grupo Aval (continued)'!F138</f>
        <v>7.5853767407614328</v>
      </c>
      <c r="G138" s="16">
        <f>'(A) Grupo Aval (reported)'!G138-'(B) Grupo Aval (continued)'!G138</f>
        <v>6.4969298088539915</v>
      </c>
      <c r="H138" s="16">
        <f>'(A) Grupo Aval (reported)'!H138-'(B) Grupo Aval (continued)'!H138</f>
        <v>7.9226699128318785</v>
      </c>
      <c r="I138" s="16">
        <f>'(A) Grupo Aval (reported)'!I138-'(B) Grupo Aval (continued)'!I138</f>
        <v>8.3479509124399556</v>
      </c>
      <c r="J138" s="16">
        <f>'(A) Grupo Aval (reported)'!J138-'(B) Grupo Aval (continued)'!J138</f>
        <v>7.9572507188471491</v>
      </c>
      <c r="K138" s="16">
        <f>'(A) Grupo Aval (reported)'!K138-'(B) Grupo Aval (continued)'!K138</f>
        <v>7.6534649079873134</v>
      </c>
      <c r="L138" s="16">
        <f>'(A) Grupo Aval (reported)'!L138-'(B) Grupo Aval (continued)'!L138</f>
        <v>15.78305098661184</v>
      </c>
      <c r="M138" s="16">
        <f>'(A) Grupo Aval (reported)'!M138-'(B) Grupo Aval (continued)'!M138</f>
        <v>17.897621756892477</v>
      </c>
    </row>
    <row r="139" spans="1:13" ht="17.45" customHeight="1" x14ac:dyDescent="0.2">
      <c r="A139" s="43" t="s">
        <v>155</v>
      </c>
      <c r="B139" s="44"/>
      <c r="C139" s="44">
        <f>'(A) Grupo Aval (reported)'!C139-'(B) Grupo Aval (continued)'!C139</f>
        <v>28.391331844605133</v>
      </c>
      <c r="D139" s="44">
        <f>'(A) Grupo Aval (reported)'!D139-'(B) Grupo Aval (continued)'!D139</f>
        <v>28.988449777815617</v>
      </c>
      <c r="E139" s="44">
        <f>'(A) Grupo Aval (reported)'!E139-'(B) Grupo Aval (continued)'!E139</f>
        <v>26.289316982307014</v>
      </c>
      <c r="F139" s="44">
        <f>'(A) Grupo Aval (reported)'!F139-'(B) Grupo Aval (continued)'!F139</f>
        <v>27.340354751066457</v>
      </c>
      <c r="G139" s="44">
        <f>'(A) Grupo Aval (reported)'!G139-'(B) Grupo Aval (continued)'!G139</f>
        <v>25.004773186863417</v>
      </c>
      <c r="H139" s="44">
        <f>'(A) Grupo Aval (reported)'!H139-'(B) Grupo Aval (continued)'!H139</f>
        <v>26.91422746657247</v>
      </c>
      <c r="I139" s="44">
        <f>'(A) Grupo Aval (reported)'!I139-'(B) Grupo Aval (continued)'!I139</f>
        <v>26.155291967155335</v>
      </c>
      <c r="J139" s="44">
        <f>'(A) Grupo Aval (reported)'!J139-'(B) Grupo Aval (continued)'!J139</f>
        <v>29.74072628615852</v>
      </c>
      <c r="K139" s="44">
        <f>'(A) Grupo Aval (reported)'!K139-'(B) Grupo Aval (continued)'!K139</f>
        <v>30.356468083593427</v>
      </c>
      <c r="L139" s="44">
        <f>'(A) Grupo Aval (reported)'!L139-'(B) Grupo Aval (continued)'!L139</f>
        <v>31.762083294068816</v>
      </c>
      <c r="M139" s="44">
        <f>'(A) Grupo Aval (reported)'!M139-'(B) Grupo Aval (continued)'!M139</f>
        <v>34.904537455331365</v>
      </c>
    </row>
    <row r="140" spans="1:13" ht="17.45" customHeight="1" x14ac:dyDescent="0.2">
      <c r="A140" s="46"/>
      <c r="B140" s="41"/>
      <c r="C140" s="41">
        <f>'(A) Grupo Aval (reported)'!C140-'(B) Grupo Aval (continued)'!C140</f>
        <v>0</v>
      </c>
      <c r="D140" s="41">
        <f>'(A) Grupo Aval (reported)'!D140-'(B) Grupo Aval (continued)'!D140</f>
        <v>0</v>
      </c>
      <c r="E140" s="41">
        <f>'(A) Grupo Aval (reported)'!E140-'(B) Grupo Aval (continued)'!E140</f>
        <v>0</v>
      </c>
      <c r="F140" s="41">
        <f>'(A) Grupo Aval (reported)'!F140-'(B) Grupo Aval (continued)'!F140</f>
        <v>0</v>
      </c>
      <c r="G140" s="41">
        <f>'(A) Grupo Aval (reported)'!G140-'(B) Grupo Aval (continued)'!G140</f>
        <v>0</v>
      </c>
      <c r="H140" s="41">
        <f>'(A) Grupo Aval (reported)'!H140-'(B) Grupo Aval (continued)'!H140</f>
        <v>0</v>
      </c>
      <c r="I140" s="41">
        <f>'(A) Grupo Aval (reported)'!I140-'(B) Grupo Aval (continued)'!I140</f>
        <v>0</v>
      </c>
      <c r="J140" s="41">
        <f>'(A) Grupo Aval (reported)'!J140-'(B) Grupo Aval (continued)'!J140</f>
        <v>0</v>
      </c>
      <c r="K140" s="41">
        <f>'(A) Grupo Aval (reported)'!K140-'(B) Grupo Aval (continued)'!K140</f>
        <v>0</v>
      </c>
      <c r="L140" s="41">
        <f>'(A) Grupo Aval (reported)'!L140-'(B) Grupo Aval (continued)'!L140</f>
        <v>0</v>
      </c>
      <c r="M140" s="41">
        <f>'(A) Grupo Aval (reported)'!M140-'(B) Grupo Aval (continued)'!M140</f>
        <v>0</v>
      </c>
    </row>
    <row r="141" spans="1:13" ht="17.45" customHeight="1" x14ac:dyDescent="0.2">
      <c r="A141" s="43" t="s">
        <v>156</v>
      </c>
      <c r="B141" s="44"/>
      <c r="C141" s="44">
        <f>'(A) Grupo Aval (reported)'!C141-'(B) Grupo Aval (continued)'!C141</f>
        <v>0</v>
      </c>
      <c r="D141" s="44">
        <f>'(A) Grupo Aval (reported)'!D141-'(B) Grupo Aval (continued)'!D141</f>
        <v>0</v>
      </c>
      <c r="E141" s="44">
        <f>'(A) Grupo Aval (reported)'!E141-'(B) Grupo Aval (continued)'!E141</f>
        <v>0</v>
      </c>
      <c r="F141" s="44">
        <f>'(A) Grupo Aval (reported)'!F141-'(B) Grupo Aval (continued)'!F141</f>
        <v>-2.3874235921539366E-12</v>
      </c>
      <c r="G141" s="44">
        <f>'(A) Grupo Aval (reported)'!G141-'(B) Grupo Aval (continued)'!G141</f>
        <v>0</v>
      </c>
      <c r="H141" s="44">
        <f>'(A) Grupo Aval (reported)'!H141-'(B) Grupo Aval (continued)'!H141</f>
        <v>9.0949470177292824E-13</v>
      </c>
      <c r="I141" s="44">
        <f>'(A) Grupo Aval (reported)'!I141-'(B) Grupo Aval (continued)'!I141</f>
        <v>0</v>
      </c>
      <c r="J141" s="44">
        <f>'(A) Grupo Aval (reported)'!J141-'(B) Grupo Aval (continued)'!J141</f>
        <v>3.2400748750660568E-12</v>
      </c>
      <c r="K141" s="44">
        <f>'(A) Grupo Aval (reported)'!K141-'(B) Grupo Aval (continued)'!K141</f>
        <v>-2.5488589017186314E-10</v>
      </c>
      <c r="L141" s="44">
        <f>'(A) Grupo Aval (reported)'!L141-'(B) Grupo Aval (continued)'!L141</f>
        <v>-2.7211761485091301E-2</v>
      </c>
      <c r="M141" s="44">
        <f>'(A) Grupo Aval (reported)'!M141-'(B) Grupo Aval (continued)'!M141</f>
        <v>-3.3999145315988244E-2</v>
      </c>
    </row>
    <row r="142" spans="1:13" ht="17.45" customHeight="1" x14ac:dyDescent="0.2">
      <c r="A142" s="46"/>
      <c r="B142" s="41"/>
      <c r="C142" s="41">
        <f>'(A) Grupo Aval (reported)'!C142-'(B) Grupo Aval (continued)'!C142</f>
        <v>0</v>
      </c>
      <c r="D142" s="41">
        <f>'(A) Grupo Aval (reported)'!D142-'(B) Grupo Aval (continued)'!D142</f>
        <v>0</v>
      </c>
      <c r="E142" s="41">
        <f>'(A) Grupo Aval (reported)'!E142-'(B) Grupo Aval (continued)'!E142</f>
        <v>0</v>
      </c>
      <c r="F142" s="41">
        <f>'(A) Grupo Aval (reported)'!F142-'(B) Grupo Aval (continued)'!F142</f>
        <v>0</v>
      </c>
      <c r="G142" s="41">
        <f>'(A) Grupo Aval (reported)'!G142-'(B) Grupo Aval (continued)'!G142</f>
        <v>0</v>
      </c>
      <c r="H142" s="41">
        <f>'(A) Grupo Aval (reported)'!H142-'(B) Grupo Aval (continued)'!H142</f>
        <v>0</v>
      </c>
      <c r="I142" s="41">
        <f>'(A) Grupo Aval (reported)'!I142-'(B) Grupo Aval (continued)'!I142</f>
        <v>0</v>
      </c>
      <c r="J142" s="41">
        <f>'(A) Grupo Aval (reported)'!J142-'(B) Grupo Aval (continued)'!J142</f>
        <v>0</v>
      </c>
      <c r="K142" s="41">
        <f>'(A) Grupo Aval (reported)'!K142-'(B) Grupo Aval (continued)'!K142</f>
        <v>0</v>
      </c>
      <c r="L142" s="41">
        <f>'(A) Grupo Aval (reported)'!L142-'(B) Grupo Aval (continued)'!L142</f>
        <v>0</v>
      </c>
      <c r="M142" s="41">
        <f>'(A) Grupo Aval (reported)'!M142-'(B) Grupo Aval (continued)'!M142</f>
        <v>0</v>
      </c>
    </row>
    <row r="143" spans="1:13" ht="17.45" customHeight="1" x14ac:dyDescent="0.2">
      <c r="A143" s="51" t="s">
        <v>23</v>
      </c>
      <c r="B143" s="16"/>
      <c r="C143" s="16">
        <f>'(A) Grupo Aval (reported)'!C143-'(B) Grupo Aval (continued)'!C143</f>
        <v>0.81498450440869874</v>
      </c>
      <c r="D143" s="16">
        <f>'(A) Grupo Aval (reported)'!D143-'(B) Grupo Aval (continued)'!D143</f>
        <v>-1.0960376667696892E-2</v>
      </c>
      <c r="E143" s="16">
        <f>'(A) Grupo Aval (reported)'!E143-'(B) Grupo Aval (continued)'!E143</f>
        <v>-0.30274889554959472</v>
      </c>
      <c r="F143" s="16">
        <f>'(A) Grupo Aval (reported)'!F143-'(B) Grupo Aval (continued)'!F143</f>
        <v>2.4813062999204476</v>
      </c>
      <c r="G143" s="16">
        <f>'(A) Grupo Aval (reported)'!G143-'(B) Grupo Aval (continued)'!G143</f>
        <v>0.20595352085922514</v>
      </c>
      <c r="H143" s="16">
        <f>'(A) Grupo Aval (reported)'!H143-'(B) Grupo Aval (continued)'!H143</f>
        <v>0.44030696075208198</v>
      </c>
      <c r="I143" s="16">
        <f>'(A) Grupo Aval (reported)'!I143-'(B) Grupo Aval (continued)'!I143</f>
        <v>2.7096881693647674</v>
      </c>
      <c r="J143" s="16">
        <f>'(A) Grupo Aval (reported)'!J143-'(B) Grupo Aval (continued)'!J143</f>
        <v>-0.68553689556631525</v>
      </c>
      <c r="K143" s="16">
        <f>'(A) Grupo Aval (reported)'!K143-'(B) Grupo Aval (continued)'!K143</f>
        <v>1.3919340123990764</v>
      </c>
      <c r="L143" s="16">
        <f>'(A) Grupo Aval (reported)'!L143-'(B) Grupo Aval (continued)'!L143</f>
        <v>0.8990025669975239</v>
      </c>
      <c r="M143" s="16">
        <f>'(A) Grupo Aval (reported)'!M143-'(B) Grupo Aval (continued)'!M143</f>
        <v>0.86693254703050115</v>
      </c>
    </row>
    <row r="144" spans="1:13" ht="17.45" customHeight="1" x14ac:dyDescent="0.2">
      <c r="A144" s="51" t="s">
        <v>24</v>
      </c>
      <c r="B144" s="16"/>
      <c r="C144" s="16">
        <f>'(A) Grupo Aval (reported)'!C144-'(B) Grupo Aval (continued)'!C144</f>
        <v>-6.4035217915034082E-2</v>
      </c>
      <c r="D144" s="16">
        <f>'(A) Grupo Aval (reported)'!D144-'(B) Grupo Aval (continued)'!D144</f>
        <v>-0.33745188110469826</v>
      </c>
      <c r="E144" s="16">
        <f>'(A) Grupo Aval (reported)'!E144-'(B) Grupo Aval (continued)'!E144</f>
        <v>-5.0672993961484281E-2</v>
      </c>
      <c r="F144" s="16">
        <f>'(A) Grupo Aval (reported)'!F144-'(B) Grupo Aval (continued)'!F144</f>
        <v>0.58522483315448426</v>
      </c>
      <c r="G144" s="16">
        <f>'(A) Grupo Aval (reported)'!G144-'(B) Grupo Aval (continued)'!G144</f>
        <v>0</v>
      </c>
      <c r="H144" s="16">
        <f>'(A) Grupo Aval (reported)'!H144-'(B) Grupo Aval (continued)'!H144</f>
        <v>0</v>
      </c>
      <c r="I144" s="16">
        <f>'(A) Grupo Aval (reported)'!I144-'(B) Grupo Aval (continued)'!I144</f>
        <v>0</v>
      </c>
      <c r="J144" s="16">
        <f>'(A) Grupo Aval (reported)'!J144-'(B) Grupo Aval (continued)'!J144</f>
        <v>1.0231815394945443E-12</v>
      </c>
      <c r="K144" s="16">
        <f>'(A) Grupo Aval (reported)'!K144-'(B) Grupo Aval (continued)'!K144</f>
        <v>0</v>
      </c>
      <c r="L144" s="16">
        <f>'(A) Grupo Aval (reported)'!L144-'(B) Grupo Aval (continued)'!L144</f>
        <v>2.7341684472048655E-11</v>
      </c>
      <c r="M144" s="16">
        <f>'(A) Grupo Aval (reported)'!M144-'(B) Grupo Aval (continued)'!M144</f>
        <v>0</v>
      </c>
    </row>
    <row r="145" spans="1:13" ht="17.45" customHeight="1" x14ac:dyDescent="0.2">
      <c r="A145" s="43" t="s">
        <v>157</v>
      </c>
      <c r="B145" s="44"/>
      <c r="C145" s="44">
        <f>'(A) Grupo Aval (reported)'!C145-'(B) Grupo Aval (continued)'!C145</f>
        <v>0.75094928649363624</v>
      </c>
      <c r="D145" s="44">
        <f>'(A) Grupo Aval (reported)'!D145-'(B) Grupo Aval (continued)'!D145</f>
        <v>-0.34841225777279305</v>
      </c>
      <c r="E145" s="44">
        <f>'(A) Grupo Aval (reported)'!E145-'(B) Grupo Aval (continued)'!E145</f>
        <v>-0.35342188951108255</v>
      </c>
      <c r="F145" s="44">
        <f>'(A) Grupo Aval (reported)'!F145-'(B) Grupo Aval (continued)'!F145</f>
        <v>3.066531133074875</v>
      </c>
      <c r="G145" s="44">
        <f>'(A) Grupo Aval (reported)'!G145-'(B) Grupo Aval (continued)'!G145</f>
        <v>0.20595352085922514</v>
      </c>
      <c r="H145" s="44">
        <f>'(A) Grupo Aval (reported)'!H145-'(B) Grupo Aval (continued)'!H145</f>
        <v>0.44030696075213882</v>
      </c>
      <c r="I145" s="44">
        <f>'(A) Grupo Aval (reported)'!I145-'(B) Grupo Aval (continued)'!I145</f>
        <v>2.7096881693646537</v>
      </c>
      <c r="J145" s="44">
        <f>'(A) Grupo Aval (reported)'!J145-'(B) Grupo Aval (continued)'!J145</f>
        <v>-0.68553689556534891</v>
      </c>
      <c r="K145" s="44">
        <f>'(A) Grupo Aval (reported)'!K145-'(B) Grupo Aval (continued)'!K145</f>
        <v>1.3919340123991049</v>
      </c>
      <c r="L145" s="44">
        <f>'(A) Grupo Aval (reported)'!L145-'(B) Grupo Aval (continued)'!L145</f>
        <v>0.89900256702492243</v>
      </c>
      <c r="M145" s="44">
        <f>'(A) Grupo Aval (reported)'!M145-'(B) Grupo Aval (continued)'!M145</f>
        <v>0.86693254703050115</v>
      </c>
    </row>
    <row r="146" spans="1:13" ht="17.45" customHeight="1" x14ac:dyDescent="0.2">
      <c r="A146" s="46" t="s">
        <v>158</v>
      </c>
      <c r="B146" s="16"/>
      <c r="C146" s="16">
        <f>'(A) Grupo Aval (reported)'!C146-'(B) Grupo Aval (continued)'!C146</f>
        <v>0</v>
      </c>
      <c r="D146" s="16">
        <f>'(A) Grupo Aval (reported)'!D146-'(B) Grupo Aval (continued)'!D146</f>
        <v>0</v>
      </c>
      <c r="E146" s="16">
        <f>'(A) Grupo Aval (reported)'!E146-'(B) Grupo Aval (continued)'!E146</f>
        <v>0</v>
      </c>
      <c r="F146" s="16">
        <f>'(A) Grupo Aval (reported)'!F146-'(B) Grupo Aval (continued)'!F146</f>
        <v>0</v>
      </c>
      <c r="G146" s="16">
        <f>'(A) Grupo Aval (reported)'!G146-'(B) Grupo Aval (continued)'!G146</f>
        <v>0</v>
      </c>
      <c r="H146" s="16">
        <f>'(A) Grupo Aval (reported)'!H146-'(B) Grupo Aval (continued)'!H146</f>
        <v>0</v>
      </c>
      <c r="I146" s="16">
        <f>'(A) Grupo Aval (reported)'!I146-'(B) Grupo Aval (continued)'!I146</f>
        <v>0</v>
      </c>
      <c r="J146" s="16">
        <f>'(A) Grupo Aval (reported)'!J146-'(B) Grupo Aval (continued)'!J146</f>
        <v>0</v>
      </c>
      <c r="K146" s="16">
        <f>'(A) Grupo Aval (reported)'!K146-'(B) Grupo Aval (continued)'!K146</f>
        <v>0</v>
      </c>
      <c r="L146" s="16">
        <f>'(A) Grupo Aval (reported)'!L146-'(B) Grupo Aval (continued)'!L146</f>
        <v>0</v>
      </c>
      <c r="M146" s="16">
        <f>'(A) Grupo Aval (reported)'!M146-'(B) Grupo Aval (continued)'!M146</f>
        <v>0</v>
      </c>
    </row>
    <row r="147" spans="1:13" ht="17.45" customHeight="1" x14ac:dyDescent="0.2">
      <c r="A147" s="46"/>
      <c r="B147" s="41"/>
      <c r="C147" s="41">
        <f>'(A) Grupo Aval (reported)'!C147-'(B) Grupo Aval (continued)'!C147</f>
        <v>0</v>
      </c>
      <c r="D147" s="41">
        <f>'(A) Grupo Aval (reported)'!D147-'(B) Grupo Aval (continued)'!D147</f>
        <v>0</v>
      </c>
      <c r="E147" s="41">
        <f>'(A) Grupo Aval (reported)'!E147-'(B) Grupo Aval (continued)'!E147</f>
        <v>0</v>
      </c>
      <c r="F147" s="41">
        <f>'(A) Grupo Aval (reported)'!F147-'(B) Grupo Aval (continued)'!F147</f>
        <v>0</v>
      </c>
      <c r="G147" s="41">
        <f>'(A) Grupo Aval (reported)'!G147-'(B) Grupo Aval (continued)'!G147</f>
        <v>0</v>
      </c>
      <c r="H147" s="41">
        <f>'(A) Grupo Aval (reported)'!H147-'(B) Grupo Aval (continued)'!H147</f>
        <v>0</v>
      </c>
      <c r="I147" s="41">
        <f>'(A) Grupo Aval (reported)'!I147-'(B) Grupo Aval (continued)'!I147</f>
        <v>0</v>
      </c>
      <c r="J147" s="41">
        <f>'(A) Grupo Aval (reported)'!J147-'(B) Grupo Aval (continued)'!J147</f>
        <v>0</v>
      </c>
      <c r="K147" s="41">
        <f>'(A) Grupo Aval (reported)'!K147-'(B) Grupo Aval (continued)'!K147</f>
        <v>0</v>
      </c>
      <c r="L147" s="41">
        <f>'(A) Grupo Aval (reported)'!L147-'(B) Grupo Aval (continued)'!L147</f>
        <v>0</v>
      </c>
      <c r="M147" s="41">
        <f>'(A) Grupo Aval (reported)'!M147-'(B) Grupo Aval (continued)'!M147</f>
        <v>0</v>
      </c>
    </row>
    <row r="148" spans="1:13" ht="17.45" customHeight="1" x14ac:dyDescent="0.2">
      <c r="A148" s="53" t="s">
        <v>159</v>
      </c>
      <c r="B148" s="22"/>
      <c r="C148" s="22">
        <f>'(A) Grupo Aval (reported)'!C148-'(B) Grupo Aval (continued)'!C148</f>
        <v>0</v>
      </c>
      <c r="D148" s="22">
        <f>'(A) Grupo Aval (reported)'!D148-'(B) Grupo Aval (continued)'!D148</f>
        <v>0</v>
      </c>
      <c r="E148" s="22">
        <f>'(A) Grupo Aval (reported)'!E148-'(B) Grupo Aval (continued)'!E148</f>
        <v>0</v>
      </c>
      <c r="F148" s="22">
        <f>'(A) Grupo Aval (reported)'!F148-'(B) Grupo Aval (continued)'!F148</f>
        <v>0</v>
      </c>
      <c r="G148" s="22">
        <f>'(A) Grupo Aval (reported)'!G148-'(B) Grupo Aval (continued)'!G148</f>
        <v>0</v>
      </c>
      <c r="H148" s="22">
        <f>'(A) Grupo Aval (reported)'!H148-'(B) Grupo Aval (continued)'!H148</f>
        <v>0</v>
      </c>
      <c r="I148" s="22">
        <f>'(A) Grupo Aval (reported)'!I148-'(B) Grupo Aval (continued)'!I148</f>
        <v>0</v>
      </c>
      <c r="J148" s="22">
        <f>'(A) Grupo Aval (reported)'!J148-'(B) Grupo Aval (continued)'!J148</f>
        <v>0</v>
      </c>
      <c r="K148" s="22">
        <f>'(A) Grupo Aval (reported)'!K148-'(B) Grupo Aval (continued)'!K148</f>
        <v>0</v>
      </c>
      <c r="L148" s="22">
        <f>'(A) Grupo Aval (reported)'!L148-'(B) Grupo Aval (continued)'!L148</f>
        <v>0</v>
      </c>
      <c r="M148" s="22">
        <f>'(A) Grupo Aval (reported)'!M148-'(B) Grupo Aval (continued)'!M148</f>
        <v>0</v>
      </c>
    </row>
    <row r="149" spans="1:13" ht="17.45" customHeight="1" x14ac:dyDescent="0.2">
      <c r="A149" s="51" t="s">
        <v>160</v>
      </c>
      <c r="B149" s="16"/>
      <c r="C149" s="16">
        <f>'(A) Grupo Aval (reported)'!C149-'(B) Grupo Aval (continued)'!C149</f>
        <v>-1.7366870901355469E-2</v>
      </c>
      <c r="D149" s="16">
        <f>'(A) Grupo Aval (reported)'!D149-'(B) Grupo Aval (continued)'!D149</f>
        <v>0.38275262321076298</v>
      </c>
      <c r="E149" s="16">
        <f>'(A) Grupo Aval (reported)'!E149-'(B) Grupo Aval (continued)'!E149</f>
        <v>0.25468260713984137</v>
      </c>
      <c r="F149" s="16">
        <f>'(A) Grupo Aval (reported)'!F149-'(B) Grupo Aval (continued)'!F149</f>
        <v>-0.57467529037214149</v>
      </c>
      <c r="G149" s="16">
        <f>'(A) Grupo Aval (reported)'!G149-'(B) Grupo Aval (continued)'!G149</f>
        <v>1.604084235473735E-2</v>
      </c>
      <c r="H149" s="16">
        <f>'(A) Grupo Aval (reported)'!H149-'(B) Grupo Aval (continued)'!H149</f>
        <v>-0.21136136193081256</v>
      </c>
      <c r="I149" s="16">
        <f>'(A) Grupo Aval (reported)'!I149-'(B) Grupo Aval (continued)'!I149</f>
        <v>4.3716658404644448E-2</v>
      </c>
      <c r="J149" s="16">
        <f>'(A) Grupo Aval (reported)'!J149-'(B) Grupo Aval (continued)'!J149</f>
        <v>-2.0310305702308824</v>
      </c>
      <c r="K149" s="16">
        <f>'(A) Grupo Aval (reported)'!K149-'(B) Grupo Aval (continued)'!K149</f>
        <v>0.15221174607955845</v>
      </c>
      <c r="L149" s="16">
        <f>'(A) Grupo Aval (reported)'!L149-'(B) Grupo Aval (continued)'!L149</f>
        <v>7.1379384730455797E-2</v>
      </c>
      <c r="M149" s="16">
        <f>'(A) Grupo Aval (reported)'!M149-'(B) Grupo Aval (continued)'!M149</f>
        <v>7.8644738418347515E-2</v>
      </c>
    </row>
    <row r="150" spans="1:13" ht="17.45" customHeight="1" x14ac:dyDescent="0.2">
      <c r="A150" s="51" t="s">
        <v>161</v>
      </c>
      <c r="B150" s="16"/>
      <c r="C150" s="16">
        <f>'(A) Grupo Aval (reported)'!C150-'(B) Grupo Aval (continued)'!C150</f>
        <v>0</v>
      </c>
      <c r="D150" s="16">
        <f>'(A) Grupo Aval (reported)'!D150-'(B) Grupo Aval (continued)'!D150</f>
        <v>0</v>
      </c>
      <c r="E150" s="16">
        <f>'(A) Grupo Aval (reported)'!E150-'(B) Grupo Aval (continued)'!E150</f>
        <v>6.2073716166713311E-2</v>
      </c>
      <c r="F150" s="16">
        <f>'(A) Grupo Aval (reported)'!F150-'(B) Grupo Aval (continued)'!F150</f>
        <v>25.774132954847211</v>
      </c>
      <c r="G150" s="16">
        <f>'(A) Grupo Aval (reported)'!G150-'(B) Grupo Aval (continued)'!G150</f>
        <v>0</v>
      </c>
      <c r="H150" s="16">
        <f>'(A) Grupo Aval (reported)'!H150-'(B) Grupo Aval (continued)'!H150</f>
        <v>0</v>
      </c>
      <c r="I150" s="16">
        <f>'(A) Grupo Aval (reported)'!I150-'(B) Grupo Aval (continued)'!I150</f>
        <v>0.55628427480799303</v>
      </c>
      <c r="J150" s="16">
        <f>'(A) Grupo Aval (reported)'!J150-'(B) Grupo Aval (continued)'!J150</f>
        <v>2.3238854083018623E-4</v>
      </c>
      <c r="K150" s="16">
        <f>'(A) Grupo Aval (reported)'!K150-'(B) Grupo Aval (continued)'!K150</f>
        <v>0</v>
      </c>
      <c r="L150" s="16">
        <f>'(A) Grupo Aval (reported)'!L150-'(B) Grupo Aval (continued)'!L150</f>
        <v>0.32296417214040929</v>
      </c>
      <c r="M150" s="16">
        <f>'(A) Grupo Aval (reported)'!M150-'(B) Grupo Aval (continued)'!M150</f>
        <v>4.2253041391047752</v>
      </c>
    </row>
    <row r="151" spans="1:13" ht="17.45" customHeight="1" x14ac:dyDescent="0.2">
      <c r="A151" s="51" t="s">
        <v>162</v>
      </c>
      <c r="B151" s="16"/>
      <c r="C151" s="16">
        <f>'(A) Grupo Aval (reported)'!C151-'(B) Grupo Aval (continued)'!C151</f>
        <v>0.50735955268999988</v>
      </c>
      <c r="D151" s="16">
        <f>'(A) Grupo Aval (reported)'!D151-'(B) Grupo Aval (continued)'!D151</f>
        <v>1.0050276300265963</v>
      </c>
      <c r="E151" s="16">
        <f>'(A) Grupo Aval (reported)'!E151-'(B) Grupo Aval (continued)'!E151</f>
        <v>0.52462546112060338</v>
      </c>
      <c r="F151" s="16">
        <f>'(A) Grupo Aval (reported)'!F151-'(B) Grupo Aval (continued)'!F151</f>
        <v>0.67899247048940303</v>
      </c>
      <c r="G151" s="16">
        <f>'(A) Grupo Aval (reported)'!G151-'(B) Grupo Aval (continued)'!G151</f>
        <v>0.48034673967870001</v>
      </c>
      <c r="H151" s="16">
        <f>'(A) Grupo Aval (reported)'!H151-'(B) Grupo Aval (continued)'!H151</f>
        <v>1.523233181911702</v>
      </c>
      <c r="I151" s="16">
        <f>'(A) Grupo Aval (reported)'!I151-'(B) Grupo Aval (continued)'!I151</f>
        <v>0.86235185721019469</v>
      </c>
      <c r="J151" s="16">
        <f>'(A) Grupo Aval (reported)'!J151-'(B) Grupo Aval (continued)'!J151</f>
        <v>0.62176916429800544</v>
      </c>
      <c r="K151" s="16">
        <f>'(A) Grupo Aval (reported)'!K151-'(B) Grupo Aval (continued)'!K151</f>
        <v>0.52955165561799999</v>
      </c>
      <c r="L151" s="16">
        <f>'(A) Grupo Aval (reported)'!L151-'(B) Grupo Aval (continued)'!L151</f>
        <v>0.80424544347259985</v>
      </c>
      <c r="M151" s="16">
        <f>'(A) Grupo Aval (reported)'!M151-'(B) Grupo Aval (continued)'!M151</f>
        <v>0.80246311175130058</v>
      </c>
    </row>
    <row r="152" spans="1:13" ht="17.45" customHeight="1" x14ac:dyDescent="0.2">
      <c r="A152" s="51" t="s">
        <v>163</v>
      </c>
      <c r="B152" s="16"/>
      <c r="C152" s="16">
        <f>'(A) Grupo Aval (reported)'!C152-'(B) Grupo Aval (continued)'!C152</f>
        <v>1.7756710606121828</v>
      </c>
      <c r="D152" s="16">
        <f>'(A) Grupo Aval (reported)'!D152-'(B) Grupo Aval (continued)'!D152</f>
        <v>1.5581230040739342</v>
      </c>
      <c r="E152" s="16">
        <f>'(A) Grupo Aval (reported)'!E152-'(B) Grupo Aval (continued)'!E152</f>
        <v>1.445236132247814</v>
      </c>
      <c r="F152" s="16">
        <f>'(A) Grupo Aval (reported)'!F152-'(B) Grupo Aval (continued)'!F152</f>
        <v>1.5071631935509942</v>
      </c>
      <c r="G152" s="16">
        <f>'(A) Grupo Aval (reported)'!G152-'(B) Grupo Aval (continued)'!G152</f>
        <v>1.8643181759147751</v>
      </c>
      <c r="H152" s="16">
        <f>'(A) Grupo Aval (reported)'!H152-'(B) Grupo Aval (continued)'!H152</f>
        <v>1.5169424980431501</v>
      </c>
      <c r="I152" s="16">
        <f>'(A) Grupo Aval (reported)'!I152-'(B) Grupo Aval (continued)'!I152</f>
        <v>1.5559625587296182</v>
      </c>
      <c r="J152" s="16">
        <f>'(A) Grupo Aval (reported)'!J152-'(B) Grupo Aval (continued)'!J152</f>
        <v>1.6476182724318562</v>
      </c>
      <c r="K152" s="16">
        <f>'(A) Grupo Aval (reported)'!K152-'(B) Grupo Aval (continued)'!K152</f>
        <v>2.2767783747467263</v>
      </c>
      <c r="L152" s="16">
        <f>'(A) Grupo Aval (reported)'!L152-'(B) Grupo Aval (continued)'!L152</f>
        <v>1.6518598911904832</v>
      </c>
      <c r="M152" s="16">
        <f>'(A) Grupo Aval (reported)'!M152-'(B) Grupo Aval (continued)'!M152</f>
        <v>1.6147086389180743</v>
      </c>
    </row>
    <row r="153" spans="1:13" ht="17.45" customHeight="1" x14ac:dyDescent="0.2">
      <c r="A153" s="51" t="s">
        <v>164</v>
      </c>
      <c r="B153" s="16"/>
      <c r="C153" s="16">
        <f>'(A) Grupo Aval (reported)'!C153-'(B) Grupo Aval (continued)'!C153</f>
        <v>0</v>
      </c>
      <c r="D153" s="16">
        <f>'(A) Grupo Aval (reported)'!D153-'(B) Grupo Aval (continued)'!D153</f>
        <v>-7.2503539236008976</v>
      </c>
      <c r="E153" s="16">
        <f>'(A) Grupo Aval (reported)'!E153-'(B) Grupo Aval (continued)'!E153</f>
        <v>0</v>
      </c>
      <c r="F153" s="16">
        <f>'(A) Grupo Aval (reported)'!F153-'(B) Grupo Aval (continued)'!F153</f>
        <v>-0.39834881562080682</v>
      </c>
      <c r="G153" s="16">
        <f>'(A) Grupo Aval (reported)'!G153-'(B) Grupo Aval (continued)'!G153</f>
        <v>0</v>
      </c>
      <c r="H153" s="16">
        <f>'(A) Grupo Aval (reported)'!H153-'(B) Grupo Aval (continued)'!H153</f>
        <v>0</v>
      </c>
      <c r="I153" s="16">
        <f>'(A) Grupo Aval (reported)'!I153-'(B) Grupo Aval (continued)'!I153</f>
        <v>0</v>
      </c>
      <c r="J153" s="16">
        <f>'(A) Grupo Aval (reported)'!J153-'(B) Grupo Aval (continued)'!J153</f>
        <v>-0.86371050292800255</v>
      </c>
      <c r="K153" s="16">
        <f>'(A) Grupo Aval (reported)'!K153-'(B) Grupo Aval (continued)'!K153</f>
        <v>0</v>
      </c>
      <c r="L153" s="16">
        <f>'(A) Grupo Aval (reported)'!L153-'(B) Grupo Aval (continued)'!L153</f>
        <v>2.0024249689999998</v>
      </c>
      <c r="M153" s="16">
        <f>'(A) Grupo Aval (reported)'!M153-'(B) Grupo Aval (continued)'!M153</f>
        <v>-4.8689971992896375E-2</v>
      </c>
    </row>
    <row r="154" spans="1:13" ht="17.45" customHeight="1" x14ac:dyDescent="0.2">
      <c r="A154" s="51" t="s">
        <v>165</v>
      </c>
      <c r="B154" s="16"/>
      <c r="C154" s="16">
        <f>'(A) Grupo Aval (reported)'!C154-'(B) Grupo Aval (continued)'!C154</f>
        <v>36.491799783277273</v>
      </c>
      <c r="D154" s="16">
        <f>'(A) Grupo Aval (reported)'!D154-'(B) Grupo Aval (continued)'!D154</f>
        <v>41.817221621966212</v>
      </c>
      <c r="E154" s="16">
        <f>'(A) Grupo Aval (reported)'!E154-'(B) Grupo Aval (continued)'!E154</f>
        <v>35.345254254477254</v>
      </c>
      <c r="F154" s="16">
        <f>'(A) Grupo Aval (reported)'!F154-'(B) Grupo Aval (continued)'!F154</f>
        <v>41.589069105868418</v>
      </c>
      <c r="G154" s="16">
        <f>'(A) Grupo Aval (reported)'!G154-'(B) Grupo Aval (continued)'!G154</f>
        <v>44.186970855734387</v>
      </c>
      <c r="H154" s="16">
        <f>'(A) Grupo Aval (reported)'!H154-'(B) Grupo Aval (continued)'!H154</f>
        <v>56.606809600830189</v>
      </c>
      <c r="I154" s="16">
        <f>'(A) Grupo Aval (reported)'!I154-'(B) Grupo Aval (continued)'!I154</f>
        <v>61.269694783214561</v>
      </c>
      <c r="J154" s="16">
        <f>'(A) Grupo Aval (reported)'!J154-'(B) Grupo Aval (continued)'!J154</f>
        <v>74.84527775094395</v>
      </c>
      <c r="K154" s="16">
        <f>'(A) Grupo Aval (reported)'!K154-'(B) Grupo Aval (continued)'!K154</f>
        <v>67.107820170840967</v>
      </c>
      <c r="L154" s="17">
        <f>'(A) Grupo Aval (reported)'!L154-'(B) Grupo Aval (continued)'!L154</f>
        <v>58.551395826678373</v>
      </c>
      <c r="M154" s="16">
        <f>'(A) Grupo Aval (reported)'!M154-'(B) Grupo Aval (continued)'!M154</f>
        <v>52.501726005105965</v>
      </c>
    </row>
    <row r="155" spans="1:13" ht="17.45" customHeight="1" x14ac:dyDescent="0.2">
      <c r="A155" s="43" t="s">
        <v>166</v>
      </c>
      <c r="B155" s="44"/>
      <c r="C155" s="44">
        <f>'(A) Grupo Aval (reported)'!C155-'(B) Grupo Aval (continued)'!C155</f>
        <v>38.757463525678077</v>
      </c>
      <c r="D155" s="44">
        <f>'(A) Grupo Aval (reported)'!D155-'(B) Grupo Aval (continued)'!D155</f>
        <v>37.512770955676615</v>
      </c>
      <c r="E155" s="44">
        <f>'(A) Grupo Aval (reported)'!E155-'(B) Grupo Aval (continued)'!E155</f>
        <v>37.631872171152395</v>
      </c>
      <c r="F155" s="44">
        <f>'(A) Grupo Aval (reported)'!F155-'(B) Grupo Aval (continued)'!F155</f>
        <v>68.576333618762987</v>
      </c>
      <c r="G155" s="44">
        <f>'(A) Grupo Aval (reported)'!G155-'(B) Grupo Aval (continued)'!G155</f>
        <v>46.547676613682597</v>
      </c>
      <c r="H155" s="44">
        <f>'(A) Grupo Aval (reported)'!H155-'(B) Grupo Aval (continued)'!H155</f>
        <v>59.435623918854233</v>
      </c>
      <c r="I155" s="44">
        <f>'(A) Grupo Aval (reported)'!I155-'(B) Grupo Aval (continued)'!I155</f>
        <v>64.288010132366992</v>
      </c>
      <c r="J155" s="44">
        <f>'(A) Grupo Aval (reported)'!J155-'(B) Grupo Aval (continued)'!J155</f>
        <v>74.220156503055762</v>
      </c>
      <c r="K155" s="44">
        <f>'(A) Grupo Aval (reported)'!K155-'(B) Grupo Aval (continued)'!K155</f>
        <v>70.066361947285259</v>
      </c>
      <c r="L155" s="44">
        <f>'(A) Grupo Aval (reported)'!L155-'(B) Grupo Aval (continued)'!L155</f>
        <v>63.40426968721232</v>
      </c>
      <c r="M155" s="44">
        <f>'(A) Grupo Aval (reported)'!M155-'(B) Grupo Aval (continued)'!M155</f>
        <v>59.174156661305574</v>
      </c>
    </row>
    <row r="156" spans="1:13" ht="17.45" customHeight="1" x14ac:dyDescent="0.2">
      <c r="A156" s="54"/>
      <c r="B156" s="41"/>
      <c r="C156" s="41">
        <f>'(A) Grupo Aval (reported)'!C156-'(B) Grupo Aval (continued)'!C156</f>
        <v>0</v>
      </c>
      <c r="D156" s="41">
        <f>'(A) Grupo Aval (reported)'!D156-'(B) Grupo Aval (continued)'!D156</f>
        <v>0</v>
      </c>
      <c r="E156" s="41">
        <f>'(A) Grupo Aval (reported)'!E156-'(B) Grupo Aval (continued)'!E156</f>
        <v>0</v>
      </c>
      <c r="F156" s="41">
        <f>'(A) Grupo Aval (reported)'!F156-'(B) Grupo Aval (continued)'!F156</f>
        <v>0</v>
      </c>
      <c r="G156" s="41">
        <f>'(A) Grupo Aval (reported)'!G156-'(B) Grupo Aval (continued)'!G156</f>
        <v>0</v>
      </c>
      <c r="H156" s="41">
        <f>'(A) Grupo Aval (reported)'!H156-'(B) Grupo Aval (continued)'!H156</f>
        <v>0</v>
      </c>
      <c r="I156" s="41">
        <f>'(A) Grupo Aval (reported)'!I156-'(B) Grupo Aval (continued)'!I156</f>
        <v>0</v>
      </c>
      <c r="J156" s="41">
        <f>'(A) Grupo Aval (reported)'!J156-'(B) Grupo Aval (continued)'!J156</f>
        <v>0</v>
      </c>
      <c r="K156" s="41">
        <f>'(A) Grupo Aval (reported)'!K156-'(B) Grupo Aval (continued)'!K156</f>
        <v>0</v>
      </c>
      <c r="L156" s="41">
        <f>'(A) Grupo Aval (reported)'!L156-'(B) Grupo Aval (continued)'!L156</f>
        <v>0</v>
      </c>
      <c r="M156" s="41">
        <f>'(A) Grupo Aval (reported)'!M156-'(B) Grupo Aval (continued)'!M156</f>
        <v>0</v>
      </c>
    </row>
    <row r="157" spans="1:13" ht="17.45" customHeight="1" x14ac:dyDescent="0.2">
      <c r="A157" s="54" t="s">
        <v>167</v>
      </c>
      <c r="B157" s="22"/>
      <c r="C157" s="22">
        <f>'(A) Grupo Aval (reported)'!C157-'(B) Grupo Aval (continued)'!C157</f>
        <v>0</v>
      </c>
      <c r="D157" s="22">
        <f>'(A) Grupo Aval (reported)'!D157-'(B) Grupo Aval (continued)'!D157</f>
        <v>0</v>
      </c>
      <c r="E157" s="22">
        <f>'(A) Grupo Aval (reported)'!E157-'(B) Grupo Aval (continued)'!E157</f>
        <v>0</v>
      </c>
      <c r="F157" s="22">
        <f>'(A) Grupo Aval (reported)'!F157-'(B) Grupo Aval (continued)'!F157</f>
        <v>0</v>
      </c>
      <c r="G157" s="22">
        <f>'(A) Grupo Aval (reported)'!G157-'(B) Grupo Aval (continued)'!G157</f>
        <v>0</v>
      </c>
      <c r="H157" s="22">
        <f>'(A) Grupo Aval (reported)'!H157-'(B) Grupo Aval (continued)'!H157</f>
        <v>0</v>
      </c>
      <c r="I157" s="22">
        <f>'(A) Grupo Aval (reported)'!I157-'(B) Grupo Aval (continued)'!I157</f>
        <v>0</v>
      </c>
      <c r="J157" s="22">
        <f>'(A) Grupo Aval (reported)'!J157-'(B) Grupo Aval (continued)'!J157</f>
        <v>0</v>
      </c>
      <c r="K157" s="22">
        <f>'(A) Grupo Aval (reported)'!K157-'(B) Grupo Aval (continued)'!K157</f>
        <v>0</v>
      </c>
      <c r="L157" s="22">
        <f>'(A) Grupo Aval (reported)'!L157-'(B) Grupo Aval (continued)'!L157</f>
        <v>0</v>
      </c>
      <c r="M157" s="22">
        <f>'(A) Grupo Aval (reported)'!M157-'(B) Grupo Aval (continued)'!M157</f>
        <v>0</v>
      </c>
    </row>
    <row r="158" spans="1:13" ht="17.45" customHeight="1" x14ac:dyDescent="0.2">
      <c r="A158" s="51" t="s">
        <v>168</v>
      </c>
      <c r="B158" s="16"/>
      <c r="C158" s="16">
        <f>'(A) Grupo Aval (reported)'!C158-'(B) Grupo Aval (continued)'!C158</f>
        <v>0.19754358727999999</v>
      </c>
      <c r="D158" s="16">
        <f>'(A) Grupo Aval (reported)'!D158-'(B) Grupo Aval (continued)'!D158</f>
        <v>7.440569220929999E-2</v>
      </c>
      <c r="E158" s="16">
        <f>'(A) Grupo Aval (reported)'!E158-'(B) Grupo Aval (continued)'!E158</f>
        <v>1.3607972913999976E-2</v>
      </c>
      <c r="F158" s="16">
        <f>'(A) Grupo Aval (reported)'!F158-'(B) Grupo Aval (continued)'!F158</f>
        <v>6.0141660804400011E-2</v>
      </c>
      <c r="G158" s="16">
        <f>'(A) Grupo Aval (reported)'!G158-'(B) Grupo Aval (continued)'!G158</f>
        <v>5.0448896207699989E-2</v>
      </c>
      <c r="H158" s="16">
        <f>'(A) Grupo Aval (reported)'!H158-'(B) Grupo Aval (continued)'!H158</f>
        <v>4.6053573200001141E-3</v>
      </c>
      <c r="I158" s="16">
        <f>'(A) Grupo Aval (reported)'!I158-'(B) Grupo Aval (continued)'!I158</f>
        <v>8.207005160399905E-3</v>
      </c>
      <c r="J158" s="16">
        <f>'(A) Grupo Aval (reported)'!J158-'(B) Grupo Aval (continued)'!J158</f>
        <v>3.3313115519999714E-2</v>
      </c>
      <c r="K158" s="16">
        <f>'(A) Grupo Aval (reported)'!K158-'(B) Grupo Aval (continued)'!K158</f>
        <v>4.6846771745000002E-2</v>
      </c>
      <c r="L158" s="16">
        <f>'(A) Grupo Aval (reported)'!L158-'(B) Grupo Aval (continued)'!L158</f>
        <v>4.6897148504599973E-2</v>
      </c>
      <c r="M158" s="16">
        <f>'(A) Grupo Aval (reported)'!M158-'(B) Grupo Aval (continued)'!M158</f>
        <v>4.3412739999998395E-3</v>
      </c>
    </row>
    <row r="159" spans="1:13" ht="17.45" customHeight="1" x14ac:dyDescent="0.2">
      <c r="A159" s="51" t="s">
        <v>169</v>
      </c>
      <c r="B159" s="16"/>
      <c r="C159" s="16">
        <f>'(A) Grupo Aval (reported)'!C159-'(B) Grupo Aval (continued)'!C159</f>
        <v>56.67149408706598</v>
      </c>
      <c r="D159" s="16">
        <f>'(A) Grupo Aval (reported)'!D159-'(B) Grupo Aval (continued)'!D159</f>
        <v>53.411712217658987</v>
      </c>
      <c r="E159" s="16">
        <f>'(A) Grupo Aval (reported)'!E159-'(B) Grupo Aval (continued)'!E159</f>
        <v>45.843815800682023</v>
      </c>
      <c r="F159" s="16">
        <f>'(A) Grupo Aval (reported)'!F159-'(B) Grupo Aval (continued)'!F159</f>
        <v>42.397223286813755</v>
      </c>
      <c r="G159" s="16">
        <f>'(A) Grupo Aval (reported)'!G159-'(B) Grupo Aval (continued)'!G159</f>
        <v>44.678908464944016</v>
      </c>
      <c r="H159" s="16">
        <f>'(A) Grupo Aval (reported)'!H159-'(B) Grupo Aval (continued)'!H159</f>
        <v>47.387230106429797</v>
      </c>
      <c r="I159" s="16">
        <f>'(A) Grupo Aval (reported)'!I159-'(B) Grupo Aval (continued)'!I159</f>
        <v>50.372213103378044</v>
      </c>
      <c r="J159" s="16">
        <f>'(A) Grupo Aval (reported)'!J159-'(B) Grupo Aval (continued)'!J159</f>
        <v>46.990939248891891</v>
      </c>
      <c r="K159" s="16">
        <f>'(A) Grupo Aval (reported)'!K159-'(B) Grupo Aval (continued)'!K159</f>
        <v>40.470643502745816</v>
      </c>
      <c r="L159" s="16">
        <f>'(A) Grupo Aval (reported)'!L159-'(B) Grupo Aval (continued)'!L159</f>
        <v>40.688257542975748</v>
      </c>
      <c r="M159" s="16">
        <f>'(A) Grupo Aval (reported)'!M159-'(B) Grupo Aval (continued)'!M159</f>
        <v>38.686784840549308</v>
      </c>
    </row>
    <row r="160" spans="1:13" ht="17.45" customHeight="1" x14ac:dyDescent="0.2">
      <c r="A160" s="51" t="s">
        <v>170</v>
      </c>
      <c r="B160" s="17"/>
      <c r="C160" s="17">
        <f>'(A) Grupo Aval (reported)'!C160-'(B) Grupo Aval (continued)'!C160</f>
        <v>37.317230290943826</v>
      </c>
      <c r="D160" s="16">
        <f>'(A) Grupo Aval (reported)'!D160-'(B) Grupo Aval (continued)'!D160</f>
        <v>37.114532266589322</v>
      </c>
      <c r="E160" s="16">
        <f>'(A) Grupo Aval (reported)'!E160-'(B) Grupo Aval (continued)'!E160</f>
        <v>32.629867296605198</v>
      </c>
      <c r="F160" s="16">
        <f>'(A) Grupo Aval (reported)'!F160-'(B) Grupo Aval (continued)'!F160</f>
        <v>60.264873955203484</v>
      </c>
      <c r="G160" s="16">
        <f>'(A) Grupo Aval (reported)'!G160-'(B) Grupo Aval (continued)'!G160</f>
        <v>43.814521790605568</v>
      </c>
      <c r="H160" s="16">
        <f>'(A) Grupo Aval (reported)'!H160-'(B) Grupo Aval (continued)'!H160</f>
        <v>46.534603362814778</v>
      </c>
      <c r="I160" s="16">
        <f>'(A) Grupo Aval (reported)'!I160-'(B) Grupo Aval (continued)'!I160</f>
        <v>41.46497400771284</v>
      </c>
      <c r="J160" s="16">
        <f>'(A) Grupo Aval (reported)'!J160-'(B) Grupo Aval (continued)'!J160</f>
        <v>49.41126594717025</v>
      </c>
      <c r="K160" s="16">
        <f>'(A) Grupo Aval (reported)'!K160-'(B) Grupo Aval (continued)'!K160</f>
        <v>46.69251089559998</v>
      </c>
      <c r="L160" s="16">
        <f>'(A) Grupo Aval (reported)'!L160-'(B) Grupo Aval (continued)'!L160</f>
        <v>43.069698474312645</v>
      </c>
      <c r="M160" s="16">
        <f>'(A) Grupo Aval (reported)'!M160-'(B) Grupo Aval (continued)'!M160</f>
        <v>44.448432716836351</v>
      </c>
    </row>
    <row r="161" spans="1:13" ht="17.45" customHeight="1" x14ac:dyDescent="0.2">
      <c r="A161" s="51" t="s">
        <v>171</v>
      </c>
      <c r="B161" s="16"/>
      <c r="C161" s="16">
        <f>'(A) Grupo Aval (reported)'!C161-'(B) Grupo Aval (continued)'!C161</f>
        <v>12.682501820757096</v>
      </c>
      <c r="D161" s="16">
        <f>'(A) Grupo Aval (reported)'!D161-'(B) Grupo Aval (continued)'!D161</f>
        <v>12.065403838114321</v>
      </c>
      <c r="E161" s="16">
        <f>'(A) Grupo Aval (reported)'!E161-'(B) Grupo Aval (continued)'!E161</f>
        <v>7.0344513538927913</v>
      </c>
      <c r="F161" s="16">
        <f>'(A) Grupo Aval (reported)'!F161-'(B) Grupo Aval (continued)'!F161</f>
        <v>8.0214125343324554</v>
      </c>
      <c r="G161" s="16">
        <f>'(A) Grupo Aval (reported)'!G161-'(B) Grupo Aval (continued)'!G161</f>
        <v>8.7341443264245981</v>
      </c>
      <c r="H161" s="16">
        <f>'(A) Grupo Aval (reported)'!H161-'(B) Grupo Aval (continued)'!H161</f>
        <v>8.7322102158226755</v>
      </c>
      <c r="I161" s="16">
        <f>'(A) Grupo Aval (reported)'!I161-'(B) Grupo Aval (continued)'!I161</f>
        <v>9.4481400590778719</v>
      </c>
      <c r="J161" s="16">
        <f>'(A) Grupo Aval (reported)'!J161-'(B) Grupo Aval (continued)'!J161</f>
        <v>11.530554793396732</v>
      </c>
      <c r="K161" s="16">
        <f>'(A) Grupo Aval (reported)'!K161-'(B) Grupo Aval (continued)'!K161</f>
        <v>9.6740475302452182</v>
      </c>
      <c r="L161" s="16">
        <f>'(A) Grupo Aval (reported)'!L161-'(B) Grupo Aval (continued)'!L161</f>
        <v>10.106775366582667</v>
      </c>
      <c r="M161" s="16">
        <f>'(A) Grupo Aval (reported)'!M161-'(B) Grupo Aval (continued)'!M161</f>
        <v>8.6101493013267714</v>
      </c>
    </row>
    <row r="162" spans="1:13" ht="17.45" customHeight="1" x14ac:dyDescent="0.2">
      <c r="A162" s="51" t="s">
        <v>172</v>
      </c>
      <c r="B162" s="16"/>
      <c r="C162" s="16">
        <f>'(A) Grupo Aval (reported)'!C162-'(B) Grupo Aval (continued)'!C162</f>
        <v>0</v>
      </c>
      <c r="D162" s="16">
        <f>'(A) Grupo Aval (reported)'!D162-'(B) Grupo Aval (continued)'!D162</f>
        <v>0.15137373041940122</v>
      </c>
      <c r="E162" s="16">
        <f>'(A) Grupo Aval (reported)'!E162-'(B) Grupo Aval (continued)'!E162</f>
        <v>0.25515082285630208</v>
      </c>
      <c r="F162" s="16">
        <f>'(A) Grupo Aval (reported)'!F162-'(B) Grupo Aval (continued)'!F162</f>
        <v>1.2100906688322115</v>
      </c>
      <c r="G162" s="16">
        <f>'(A) Grupo Aval (reported)'!G162-'(B) Grupo Aval (continued)'!G162</f>
        <v>0</v>
      </c>
      <c r="H162" s="16">
        <f>'(A) Grupo Aval (reported)'!H162-'(B) Grupo Aval (continued)'!H162</f>
        <v>0</v>
      </c>
      <c r="I162" s="16">
        <f>'(A) Grupo Aval (reported)'!I162-'(B) Grupo Aval (continued)'!I162</f>
        <v>-3.3306690738754696E-15</v>
      </c>
      <c r="J162" s="16">
        <f>'(A) Grupo Aval (reported)'!J162-'(B) Grupo Aval (continued)'!J162</f>
        <v>4.3093283888808398E-2</v>
      </c>
      <c r="K162" s="16">
        <f>'(A) Grupo Aval (reported)'!K162-'(B) Grupo Aval (continued)'!K162</f>
        <v>0.73816384398120127</v>
      </c>
      <c r="L162" s="16">
        <f>'(A) Grupo Aval (reported)'!L162-'(B) Grupo Aval (continued)'!L162</f>
        <v>3.2823733477199468E-2</v>
      </c>
      <c r="M162" s="16">
        <f>'(A) Grupo Aval (reported)'!M162-'(B) Grupo Aval (continued)'!M162</f>
        <v>3.1899855893655067</v>
      </c>
    </row>
    <row r="163" spans="1:13" ht="17.45" customHeight="1" x14ac:dyDescent="0.2">
      <c r="A163" s="51" t="s">
        <v>173</v>
      </c>
      <c r="B163" s="16"/>
      <c r="C163" s="16">
        <f>'(A) Grupo Aval (reported)'!C163-'(B) Grupo Aval (continued)'!C163</f>
        <v>16.226163078249996</v>
      </c>
      <c r="D163" s="16">
        <f>'(A) Grupo Aval (reported)'!D163-'(B) Grupo Aval (continued)'!D163</f>
        <v>20.9901057991326</v>
      </c>
      <c r="E163" s="16">
        <f>'(A) Grupo Aval (reported)'!E163-'(B) Grupo Aval (continued)'!E163</f>
        <v>17.544548196103989</v>
      </c>
      <c r="F163" s="16">
        <f>'(A) Grupo Aval (reported)'!F163-'(B) Grupo Aval (continued)'!F163</f>
        <v>8.867489005751807</v>
      </c>
      <c r="G163" s="16">
        <f>'(A) Grupo Aval (reported)'!G163-'(B) Grupo Aval (continued)'!G163</f>
        <v>17.605932787905743</v>
      </c>
      <c r="H163" s="16">
        <f>'(A) Grupo Aval (reported)'!H163-'(B) Grupo Aval (continued)'!H163</f>
        <v>23.348633658487113</v>
      </c>
      <c r="I163" s="16">
        <f>'(A) Grupo Aval (reported)'!I163-'(B) Grupo Aval (continued)'!I163</f>
        <v>32.676762592149096</v>
      </c>
      <c r="J163" s="16">
        <f>'(A) Grupo Aval (reported)'!J163-'(B) Grupo Aval (continued)'!J163</f>
        <v>43.466507391272117</v>
      </c>
      <c r="K163" s="16">
        <f>'(A) Grupo Aval (reported)'!K163-'(B) Grupo Aval (continued)'!K163</f>
        <v>25.20913034277968</v>
      </c>
      <c r="L163" s="16">
        <f>'(A) Grupo Aval (reported)'!L163-'(B) Grupo Aval (continued)'!L163</f>
        <v>21.154832394407663</v>
      </c>
      <c r="M163" s="16">
        <f>'(A) Grupo Aval (reported)'!M163-'(B) Grupo Aval (continued)'!M163</f>
        <v>19.449673809607695</v>
      </c>
    </row>
    <row r="164" spans="1:13" ht="17.45" customHeight="1" x14ac:dyDescent="0.2">
      <c r="A164" s="43" t="s">
        <v>174</v>
      </c>
      <c r="B164" s="44"/>
      <c r="C164" s="44">
        <f>'(A) Grupo Aval (reported)'!C164-'(B) Grupo Aval (continued)'!C164</f>
        <v>123.09493286429665</v>
      </c>
      <c r="D164" s="44">
        <f>'(A) Grupo Aval (reported)'!D164-'(B) Grupo Aval (continued)'!D164</f>
        <v>123.807533544124</v>
      </c>
      <c r="E164" s="44">
        <f>'(A) Grupo Aval (reported)'!E164-'(B) Grupo Aval (continued)'!E164</f>
        <v>103.32144144305471</v>
      </c>
      <c r="F164" s="44">
        <f>'(A) Grupo Aval (reported)'!F164-'(B) Grupo Aval (continued)'!F164</f>
        <v>120.82123111173814</v>
      </c>
      <c r="G164" s="44">
        <f>'(A) Grupo Aval (reported)'!G164-'(B) Grupo Aval (continued)'!G164</f>
        <v>114.88395626608758</v>
      </c>
      <c r="H164" s="44">
        <f>'(A) Grupo Aval (reported)'!H164-'(B) Grupo Aval (continued)'!H164</f>
        <v>126.00728270087416</v>
      </c>
      <c r="I164" s="44">
        <f>'(A) Grupo Aval (reported)'!I164-'(B) Grupo Aval (continued)'!I164</f>
        <v>133.97029676747798</v>
      </c>
      <c r="J164" s="44">
        <f>'(A) Grupo Aval (reported)'!J164-'(B) Grupo Aval (continued)'!J164</f>
        <v>151.47567378013946</v>
      </c>
      <c r="K164" s="44">
        <f>'(A) Grupo Aval (reported)'!K164-'(B) Grupo Aval (continued)'!K164</f>
        <v>122.83134288709653</v>
      </c>
      <c r="L164" s="44">
        <f>'(A) Grupo Aval (reported)'!L164-'(B) Grupo Aval (continued)'!L164</f>
        <v>115.09928466026031</v>
      </c>
      <c r="M164" s="44">
        <f>'(A) Grupo Aval (reported)'!M164-'(B) Grupo Aval (continued)'!M164</f>
        <v>114.38936753168582</v>
      </c>
    </row>
    <row r="165" spans="1:13" ht="17.45" customHeight="1" x14ac:dyDescent="0.2">
      <c r="A165" s="56"/>
      <c r="B165" s="41"/>
      <c r="C165" s="41">
        <f>'(A) Grupo Aval (reported)'!C165-'(B) Grupo Aval (continued)'!C165</f>
        <v>0</v>
      </c>
      <c r="D165" s="41">
        <f>'(A) Grupo Aval (reported)'!D165-'(B) Grupo Aval (continued)'!D165</f>
        <v>0</v>
      </c>
      <c r="E165" s="41">
        <f>'(A) Grupo Aval (reported)'!E165-'(B) Grupo Aval (continued)'!E165</f>
        <v>0</v>
      </c>
      <c r="F165" s="41">
        <f>'(A) Grupo Aval (reported)'!F165-'(B) Grupo Aval (continued)'!F165</f>
        <v>0</v>
      </c>
      <c r="G165" s="41">
        <f>'(A) Grupo Aval (reported)'!G165-'(B) Grupo Aval (continued)'!G165</f>
        <v>0</v>
      </c>
      <c r="H165" s="41">
        <f>'(A) Grupo Aval (reported)'!H165-'(B) Grupo Aval (continued)'!H165</f>
        <v>0</v>
      </c>
      <c r="I165" s="41">
        <f>'(A) Grupo Aval (reported)'!I165-'(B) Grupo Aval (continued)'!I165</f>
        <v>0</v>
      </c>
      <c r="J165" s="41">
        <f>'(A) Grupo Aval (reported)'!J165-'(B) Grupo Aval (continued)'!J165</f>
        <v>0</v>
      </c>
      <c r="K165" s="41">
        <f>'(A) Grupo Aval (reported)'!K165-'(B) Grupo Aval (continued)'!K165</f>
        <v>0</v>
      </c>
      <c r="L165" s="41">
        <f>'(A) Grupo Aval (reported)'!L165-'(B) Grupo Aval (continued)'!L165</f>
        <v>0</v>
      </c>
      <c r="M165" s="41">
        <f>'(A) Grupo Aval (reported)'!M165-'(B) Grupo Aval (continued)'!M165</f>
        <v>0</v>
      </c>
    </row>
    <row r="166" spans="1:13" ht="17.45" customHeight="1" x14ac:dyDescent="0.2">
      <c r="A166" s="43" t="s">
        <v>175</v>
      </c>
      <c r="B166" s="44"/>
      <c r="C166" s="45">
        <f>'(A) Grupo Aval (reported)'!C166-'(B) Grupo Aval (continued)'!C166</f>
        <v>7.0138928495123309</v>
      </c>
      <c r="D166" s="44">
        <f>'(A) Grupo Aval (reported)'!D166-'(B) Grupo Aval (continued)'!D166</f>
        <v>4.8250554208593712</v>
      </c>
      <c r="E166" s="44">
        <f>'(A) Grupo Aval (reported)'!E166-'(B) Grupo Aval (continued)'!E166</f>
        <v>19.052975762293272</v>
      </c>
      <c r="F166" s="44">
        <f>'(A) Grupo Aval (reported)'!F166-'(B) Grupo Aval (continued)'!F166</f>
        <v>33.477269603917648</v>
      </c>
      <c r="G166" s="44">
        <f>'(A) Grupo Aval (reported)'!G166-'(B) Grupo Aval (continued)'!G166</f>
        <v>12.20749931285377</v>
      </c>
      <c r="H166" s="44">
        <f>'(A) Grupo Aval (reported)'!H166-'(B) Grupo Aval (continued)'!H166</f>
        <v>19.532036872503113</v>
      </c>
      <c r="I166" s="44">
        <f>'(A) Grupo Aval (reported)'!I166-'(B) Grupo Aval (continued)'!I166</f>
        <v>2.7322850136533816</v>
      </c>
      <c r="J166" s="44">
        <f>'(A) Grupo Aval (reported)'!J166-'(B) Grupo Aval (continued)'!J166</f>
        <v>-4.3588356692648631</v>
      </c>
      <c r="K166" s="44">
        <f>'(A) Grupo Aval (reported)'!K166-'(B) Grupo Aval (continued)'!K166</f>
        <v>28.936497770608639</v>
      </c>
      <c r="L166" s="44">
        <f>'(A) Grupo Aval (reported)'!L166-'(B) Grupo Aval (continued)'!L166</f>
        <v>46.225701208884402</v>
      </c>
      <c r="M166" s="44">
        <f>'(A) Grupo Aval (reported)'!M166-'(B) Grupo Aval (continued)'!M166</f>
        <v>34.349504995598181</v>
      </c>
    </row>
    <row r="167" spans="1:13" ht="17.45" customHeight="1" x14ac:dyDescent="0.2">
      <c r="A167" s="51" t="s">
        <v>176</v>
      </c>
      <c r="B167" s="16"/>
      <c r="C167" s="16">
        <f>'(A) Grupo Aval (reported)'!C167-'(B) Grupo Aval (continued)'!C167</f>
        <v>-4.6165117682556911</v>
      </c>
      <c r="D167" s="16">
        <f>'(A) Grupo Aval (reported)'!D167-'(B) Grupo Aval (continued)'!D167</f>
        <v>3.4269558971162724</v>
      </c>
      <c r="E167" s="16">
        <f>'(A) Grupo Aval (reported)'!E167-'(B) Grupo Aval (continued)'!E167</f>
        <v>3.4727770127418012</v>
      </c>
      <c r="F167" s="16">
        <f>'(A) Grupo Aval (reported)'!F167-'(B) Grupo Aval (continued)'!F167</f>
        <v>-0.92219649529042158</v>
      </c>
      <c r="G167" s="16">
        <f>'(A) Grupo Aval (reported)'!G167-'(B) Grupo Aval (continued)'!G167</f>
        <v>2.5229208631781717</v>
      </c>
      <c r="H167" s="16">
        <f>'(A) Grupo Aval (reported)'!H167-'(B) Grupo Aval (continued)'!H167</f>
        <v>3.6671389345746093</v>
      </c>
      <c r="I167" s="16">
        <f>'(A) Grupo Aval (reported)'!I167-'(B) Grupo Aval (continued)'!I167</f>
        <v>-0.12534086553318957</v>
      </c>
      <c r="J167" s="16">
        <f>'(A) Grupo Aval (reported)'!J167-'(B) Grupo Aval (continued)'!J167</f>
        <v>-1.6155019721083264</v>
      </c>
      <c r="K167" s="16">
        <f>'(A) Grupo Aval (reported)'!K167-'(B) Grupo Aval (continued)'!K167</f>
        <v>4.2360441123325927</v>
      </c>
      <c r="L167" s="16">
        <f>'(A) Grupo Aval (reported)'!L167-'(B) Grupo Aval (continued)'!L167</f>
        <v>8.103199029055304</v>
      </c>
      <c r="M167" s="16">
        <f>'(A) Grupo Aval (reported)'!M167-'(B) Grupo Aval (continued)'!M167</f>
        <v>6.044404235459524</v>
      </c>
    </row>
    <row r="168" spans="1:13" ht="17.45" customHeight="1" x14ac:dyDescent="0.2">
      <c r="A168" s="43" t="s">
        <v>25</v>
      </c>
      <c r="B168" s="44"/>
      <c r="C168" s="45">
        <f>'(A) Grupo Aval (reported)'!C168-'(B) Grupo Aval (continued)'!C168</f>
        <v>11.630404617763588</v>
      </c>
      <c r="D168" s="44">
        <f>'(A) Grupo Aval (reported)'!D168-'(B) Grupo Aval (continued)'!D168</f>
        <v>1.3980995237441789</v>
      </c>
      <c r="E168" s="44">
        <f>'(A) Grupo Aval (reported)'!E168-'(B) Grupo Aval (continued)'!E168</f>
        <v>15.580198749552096</v>
      </c>
      <c r="F168" s="44">
        <f>'(A) Grupo Aval (reported)'!F168-'(B) Grupo Aval (continued)'!F168</f>
        <v>34.399466099208894</v>
      </c>
      <c r="G168" s="44">
        <f>'(A) Grupo Aval (reported)'!G168-'(B) Grupo Aval (continued)'!G168</f>
        <v>9.6845784496761667</v>
      </c>
      <c r="H168" s="44">
        <f>'(A) Grupo Aval (reported)'!H168-'(B) Grupo Aval (continued)'!H168</f>
        <v>15.864897937927367</v>
      </c>
      <c r="I168" s="44">
        <f>'(A) Grupo Aval (reported)'!I168-'(B) Grupo Aval (continued)'!I168</f>
        <v>2.8576258791850933</v>
      </c>
      <c r="J168" s="44">
        <f>'(A) Grupo Aval (reported)'!J168-'(B) Grupo Aval (continued)'!J168</f>
        <v>-2.7433336971577091</v>
      </c>
      <c r="K168" s="44">
        <f>'(A) Grupo Aval (reported)'!K168-'(B) Grupo Aval (continued)'!K168</f>
        <v>24.700453658274341</v>
      </c>
      <c r="L168" s="44">
        <f>'(A) Grupo Aval (reported)'!L168-'(B) Grupo Aval (continued)'!L168</f>
        <v>38.12250217983194</v>
      </c>
      <c r="M168" s="44">
        <f>'(A) Grupo Aval (reported)'!M168-'(B) Grupo Aval (continued)'!M168</f>
        <v>28.305100760142068</v>
      </c>
    </row>
    <row r="169" spans="1:13" ht="17.45" customHeight="1" x14ac:dyDescent="0.2">
      <c r="A169" s="39"/>
      <c r="B169" s="40"/>
      <c r="C169" s="40">
        <f>'(A) Grupo Aval (reported)'!C169-'(B) Grupo Aval (continued)'!C169</f>
        <v>0</v>
      </c>
      <c r="D169" s="40">
        <f>'(A) Grupo Aval (reported)'!D169-'(B) Grupo Aval (continued)'!D169</f>
        <v>0</v>
      </c>
      <c r="E169" s="40">
        <f>'(A) Grupo Aval (reported)'!E169-'(B) Grupo Aval (continued)'!E169</f>
        <v>0</v>
      </c>
      <c r="F169" s="40">
        <f>'(A) Grupo Aval (reported)'!F169-'(B) Grupo Aval (continued)'!F169</f>
        <v>0</v>
      </c>
      <c r="G169" s="40">
        <f>'(A) Grupo Aval (reported)'!G169-'(B) Grupo Aval (continued)'!G169</f>
        <v>0</v>
      </c>
      <c r="H169" s="40">
        <f>'(A) Grupo Aval (reported)'!H169-'(B) Grupo Aval (continued)'!H169</f>
        <v>0</v>
      </c>
      <c r="I169" s="40">
        <f>'(A) Grupo Aval (reported)'!I169-'(B) Grupo Aval (continued)'!I169</f>
        <v>0</v>
      </c>
      <c r="J169" s="40">
        <f>'(A) Grupo Aval (reported)'!J169-'(B) Grupo Aval (continued)'!J169</f>
        <v>0</v>
      </c>
      <c r="K169" s="40">
        <f>'(A) Grupo Aval (reported)'!K169-'(B) Grupo Aval (continued)'!K169</f>
        <v>0</v>
      </c>
      <c r="L169" s="40">
        <f>'(A) Grupo Aval (reported)'!L169-'(B) Grupo Aval (continued)'!L169</f>
        <v>0</v>
      </c>
      <c r="M169" s="40">
        <f>'(A) Grupo Aval (reported)'!M169-'(B) Grupo Aval (continued)'!M169</f>
        <v>0</v>
      </c>
    </row>
    <row r="170" spans="1:13" ht="17.45" customHeight="1" x14ac:dyDescent="0.2">
      <c r="A170" s="57" t="s">
        <v>26</v>
      </c>
      <c r="B170" s="44"/>
      <c r="C170" s="45">
        <f>'(A) Grupo Aval (reported)'!C170-'(B) Grupo Aval (continued)'!C170</f>
        <v>-11.630404617764198</v>
      </c>
      <c r="D170" s="44">
        <f>'(A) Grupo Aval (reported)'!D170-'(B) Grupo Aval (continued)'!D170</f>
        <v>-1.3980995314800004</v>
      </c>
      <c r="E170" s="44">
        <f>'(A) Grupo Aval (reported)'!E170-'(B) Grupo Aval (continued)'!E170</f>
        <v>-15.580198747556098</v>
      </c>
      <c r="F170" s="45">
        <f>'(A) Grupo Aval (reported)'!F170-'(B) Grupo Aval (continued)'!F170</f>
        <v>-34.399619174735996</v>
      </c>
      <c r="G170" s="44">
        <f>'(A) Grupo Aval (reported)'!G170-'(B) Grupo Aval (continued)'!G170</f>
        <v>-9.790989915674702</v>
      </c>
      <c r="H170" s="44">
        <f>'(A) Grupo Aval (reported)'!H170-'(B) Grupo Aval (continued)'!H170</f>
        <v>-15.758486470032899</v>
      </c>
      <c r="I170" s="44">
        <f>'(A) Grupo Aval (reported)'!I170-'(B) Grupo Aval (continued)'!I170</f>
        <v>-2.8576258276308</v>
      </c>
      <c r="J170" s="44">
        <f>'(A) Grupo Aval (reported)'!J170-'(B) Grupo Aval (continued)'!J170</f>
        <v>2.7433336971544016</v>
      </c>
      <c r="K170" s="44">
        <f>'(A) Grupo Aval (reported)'!K170-'(B) Grupo Aval (continued)'!K170</f>
        <v>-24.700453658262099</v>
      </c>
      <c r="L170" s="44">
        <f>'(A) Grupo Aval (reported)'!L170-'(B) Grupo Aval (continued)'!L170</f>
        <v>-38.122500129949593</v>
      </c>
      <c r="M170" s="44">
        <f>'(A) Grupo Aval (reported)'!M170-'(B) Grupo Aval (continued)'!M170</f>
        <v>-28.305102706088313</v>
      </c>
    </row>
    <row r="171" spans="1:13" ht="17.45" customHeight="1" x14ac:dyDescent="0.2">
      <c r="A171" s="39"/>
      <c r="B171" s="40"/>
      <c r="C171" s="40">
        <f>'(A) Grupo Aval (reported)'!C171-'(B) Grupo Aval (continued)'!C171</f>
        <v>0</v>
      </c>
      <c r="D171" s="40">
        <f>'(A) Grupo Aval (reported)'!D171-'(B) Grupo Aval (continued)'!D171</f>
        <v>0</v>
      </c>
      <c r="E171" s="40">
        <f>'(A) Grupo Aval (reported)'!E171-'(B) Grupo Aval (continued)'!E171</f>
        <v>0</v>
      </c>
      <c r="F171" s="40">
        <f>'(A) Grupo Aval (reported)'!F171-'(B) Grupo Aval (continued)'!F171</f>
        <v>0</v>
      </c>
      <c r="G171" s="40">
        <f>'(A) Grupo Aval (reported)'!G171-'(B) Grupo Aval (continued)'!G171</f>
        <v>0</v>
      </c>
      <c r="H171" s="40">
        <f>'(A) Grupo Aval (reported)'!H171-'(B) Grupo Aval (continued)'!H171</f>
        <v>0</v>
      </c>
      <c r="I171" s="40">
        <f>'(A) Grupo Aval (reported)'!I171-'(B) Grupo Aval (continued)'!I171</f>
        <v>0</v>
      </c>
      <c r="J171" s="40">
        <f>'(A) Grupo Aval (reported)'!J171-'(B) Grupo Aval (continued)'!J171</f>
        <v>0</v>
      </c>
      <c r="K171" s="40">
        <f>'(A) Grupo Aval (reported)'!K171-'(B) Grupo Aval (continued)'!K171</f>
        <v>0</v>
      </c>
      <c r="L171" s="40">
        <f>'(A) Grupo Aval (reported)'!L171-'(B) Grupo Aval (continued)'!L171</f>
        <v>0</v>
      </c>
      <c r="M171" s="40">
        <f>'(A) Grupo Aval (reported)'!M171-'(B) Grupo Aval (continued)'!M171</f>
        <v>0</v>
      </c>
    </row>
    <row r="172" spans="1:13" ht="17.45" customHeight="1" x14ac:dyDescent="0.2">
      <c r="A172" s="43" t="s">
        <v>27</v>
      </c>
      <c r="B172" s="44"/>
      <c r="C172" s="45">
        <f>'(A) Grupo Aval (reported)'!C172-'(B) Grupo Aval (continued)'!C172</f>
        <v>0</v>
      </c>
      <c r="D172" s="44">
        <f>'(A) Grupo Aval (reported)'!D172-'(B) Grupo Aval (continued)'!D172</f>
        <v>-7.7358208727673627E-9</v>
      </c>
      <c r="E172" s="44">
        <f>'(A) Grupo Aval (reported)'!E172-'(B) Grupo Aval (continued)'!E172</f>
        <v>1.9959998098784126E-9</v>
      </c>
      <c r="F172" s="44">
        <f>'(A) Grupo Aval (reported)'!F172-'(B) Grupo Aval (continued)'!F172</f>
        <v>-1.5307552712329198E-4</v>
      </c>
      <c r="G172" s="44">
        <f>'(A) Grupo Aval (reported)'!G172-'(B) Grupo Aval (continued)'!G172</f>
        <v>-0.10641146599851936</v>
      </c>
      <c r="H172" s="44">
        <f>'(A) Grupo Aval (reported)'!H172-'(B) Grupo Aval (continued)'!H172</f>
        <v>0.10641146789447475</v>
      </c>
      <c r="I172" s="44">
        <f>'(A) Grupo Aval (reported)'!I172-'(B) Grupo Aval (continued)'!I172</f>
        <v>5.1554252422647551E-8</v>
      </c>
      <c r="J172" s="44">
        <f>'(A) Grupo Aval (reported)'!J172-'(B) Grupo Aval (continued)'!J172</f>
        <v>-3.2969182939268649E-12</v>
      </c>
      <c r="K172" s="44">
        <f>'(A) Grupo Aval (reported)'!K172-'(B) Grupo Aval (continued)'!K172</f>
        <v>1.2278178473934531E-11</v>
      </c>
      <c r="L172" s="44">
        <f>'(A) Grupo Aval (reported)'!L172-'(B) Grupo Aval (continued)'!L172</f>
        <v>2.0498823687375989E-6</v>
      </c>
      <c r="M172" s="44">
        <f>'(A) Grupo Aval (reported)'!M172-'(B) Grupo Aval (continued)'!M172</f>
        <v>-1.9459462237136904E-6</v>
      </c>
    </row>
    <row r="173" spans="1:13" ht="17.45" customHeight="1" x14ac:dyDescent="0.2">
      <c r="A173" s="58" t="s">
        <v>28</v>
      </c>
      <c r="B173" s="46"/>
      <c r="C173" s="46">
        <f>'(A) Grupo Aval (reported)'!C173-'(B) Grupo Aval (continued)'!C173</f>
        <v>0</v>
      </c>
      <c r="D173" s="46">
        <f>'(A) Grupo Aval (reported)'!D173-'(B) Grupo Aval (continued)'!D173</f>
        <v>0</v>
      </c>
      <c r="E173" s="46">
        <f>'(A) Grupo Aval (reported)'!E173-'(B) Grupo Aval (continued)'!E173</f>
        <v>0</v>
      </c>
      <c r="F173" s="46">
        <f>'(A) Grupo Aval (reported)'!F173-'(B) Grupo Aval (continued)'!F173</f>
        <v>0</v>
      </c>
      <c r="G173" s="46">
        <f>'(A) Grupo Aval (reported)'!G173-'(B) Grupo Aval (continued)'!G173</f>
        <v>0</v>
      </c>
      <c r="H173" s="46">
        <f>'(A) Grupo Aval (reported)'!H173-'(B) Grupo Aval (continued)'!H173</f>
        <v>0</v>
      </c>
      <c r="I173" s="46">
        <f>'(A) Grupo Aval (reported)'!I173-'(B) Grupo Aval (continued)'!I173</f>
        <v>0</v>
      </c>
      <c r="J173" s="46">
        <f>'(A) Grupo Aval (reported)'!J173-'(B) Grupo Aval (continued)'!J173</f>
        <v>0</v>
      </c>
      <c r="K173" s="46">
        <f>'(A) Grupo Aval (reported)'!K173-'(B) Grupo Aval (continued)'!K173</f>
        <v>0</v>
      </c>
      <c r="L173" s="46">
        <f>'(A) Grupo Aval (reported)'!L173-'(B) Grupo Aval (continued)'!L173</f>
        <v>0</v>
      </c>
      <c r="M173" s="46">
        <f>'(A) Grupo Aval (reported)'!M173-'(B) Grupo Aval (continued)'!M173</f>
        <v>0</v>
      </c>
    </row>
    <row r="174" spans="1:13" ht="17.45" customHeight="1" x14ac:dyDescent="0.2">
      <c r="A174" s="43" t="s">
        <v>29</v>
      </c>
      <c r="B174" s="45"/>
      <c r="C174" s="45">
        <f>'(A) Grupo Aval (reported)'!C174-'(B) Grupo Aval (continued)'!C174</f>
        <v>0</v>
      </c>
      <c r="D174" s="44">
        <f>'(A) Grupo Aval (reported)'!D174-'(B) Grupo Aval (continued)'!D174</f>
        <v>-9.9882981885457411E-9</v>
      </c>
      <c r="E174" s="44">
        <f>'(A) Grupo Aval (reported)'!E174-'(B) Grupo Aval (continued)'!E174</f>
        <v>2.0008883439004421E-9</v>
      </c>
      <c r="F174" s="44">
        <f>'(A) Grupo Aval (reported)'!F174-'(B) Grupo Aval (continued)'!F174</f>
        <v>-1.5307552814647352E-4</v>
      </c>
      <c r="G174" s="45">
        <f>'(A) Grupo Aval (reported)'!G174-'(B) Grupo Aval (continued)'!G174</f>
        <v>-0.10641146599976992</v>
      </c>
      <c r="H174" s="44">
        <f>'(A) Grupo Aval (reported)'!H174-'(B) Grupo Aval (continued)'!H174</f>
        <v>0.10641146658713296</v>
      </c>
      <c r="I174" s="44">
        <f>'(A) Grupo Aval (reported)'!I174-'(B) Grupo Aval (continued)'!I174</f>
        <v>1.6020806015148992E-8</v>
      </c>
      <c r="J174" s="44">
        <f>'(A) Grupo Aval (reported)'!J174-'(B) Grupo Aval (continued)'!J174</f>
        <v>-2.12967472634773E-6</v>
      </c>
      <c r="K174" s="44">
        <f>'(A) Grupo Aval (reported)'!K174-'(B) Grupo Aval (continued)'!K174</f>
        <v>4.7748471843078732E-12</v>
      </c>
      <c r="L174" s="44">
        <f>'(A) Grupo Aval (reported)'!L174-'(B) Grupo Aval (continued)'!L174</f>
        <v>6.3697353880343144E-7</v>
      </c>
      <c r="M174" s="44">
        <f>'(A) Grupo Aval (reported)'!M174-'(B) Grupo Aval (continued)'!M174</f>
        <v>-6.0467704088296159E-7</v>
      </c>
    </row>
    <row r="175" spans="1:13" ht="17.45" customHeight="1" x14ac:dyDescent="0.2">
      <c r="A175" s="56"/>
      <c r="B175" s="41"/>
      <c r="C175" s="41">
        <f>'(A) Grupo Aval (reported)'!C175-'(B) Grupo Aval (continued)'!C175</f>
        <v>0</v>
      </c>
      <c r="D175" s="41">
        <f>'(A) Grupo Aval (reported)'!D175-'(B) Grupo Aval (continued)'!D175</f>
        <v>0</v>
      </c>
      <c r="E175" s="41">
        <f>'(A) Grupo Aval (reported)'!E175-'(B) Grupo Aval (continued)'!E175</f>
        <v>0</v>
      </c>
      <c r="F175" s="41">
        <f>'(A) Grupo Aval (reported)'!F175-'(B) Grupo Aval (continued)'!F175</f>
        <v>0</v>
      </c>
      <c r="G175" s="41">
        <f>'(A) Grupo Aval (reported)'!G175-'(B) Grupo Aval (continued)'!G175</f>
        <v>0</v>
      </c>
      <c r="H175" s="41">
        <f>'(A) Grupo Aval (reported)'!H175-'(B) Grupo Aval (continued)'!H175</f>
        <v>0</v>
      </c>
      <c r="I175" s="41">
        <f>'(A) Grupo Aval (reported)'!I175-'(B) Grupo Aval (continued)'!I175</f>
        <v>0</v>
      </c>
      <c r="J175" s="41">
        <f>'(A) Grupo Aval (reported)'!J175-'(B) Grupo Aval (continued)'!J175</f>
        <v>0</v>
      </c>
      <c r="K175" s="41">
        <f>'(A) Grupo Aval (reported)'!K175-'(B) Grupo Aval (continued)'!K175</f>
        <v>0</v>
      </c>
      <c r="L175" s="41">
        <f>'(A) Grupo Aval (reported)'!L175-'(B) Grupo Aval (continued)'!L175</f>
        <v>0</v>
      </c>
      <c r="M175" s="41">
        <f>'(A) Grupo Aval (reported)'!M175-'(B) Grupo Aval (continued)'!M175</f>
        <v>0</v>
      </c>
    </row>
    <row r="176" spans="1:13" ht="17.45" customHeight="1" x14ac:dyDescent="0.2">
      <c r="A176" s="43" t="s">
        <v>30</v>
      </c>
      <c r="B176" s="44"/>
      <c r="C176" s="44">
        <f>'(A) Grupo Aval (reported)'!C176-'(B) Grupo Aval (continued)'!C176</f>
        <v>-9.0949470177292824E-13</v>
      </c>
      <c r="D176" s="44">
        <f>'(A) Grupo Aval (reported)'!D176-'(B) Grupo Aval (continued)'!D176</f>
        <v>2.2524773157783784E-9</v>
      </c>
      <c r="E176" s="44">
        <f>'(A) Grupo Aval (reported)'!E176-'(B) Grupo Aval (continued)'!E176</f>
        <v>-4.8885340220294893E-12</v>
      </c>
      <c r="F176" s="44">
        <f>'(A) Grupo Aval (reported)'!F176-'(B) Grupo Aval (continued)'!F176</f>
        <v>1.0231815394945443E-12</v>
      </c>
      <c r="G176" s="44">
        <f>'(A) Grupo Aval (reported)'!G176-'(B) Grupo Aval (continued)'!G176</f>
        <v>1.2505552149377763E-12</v>
      </c>
      <c r="H176" s="44">
        <f>'(A) Grupo Aval (reported)'!H176-'(B) Grupo Aval (continued)'!H176</f>
        <v>1.3073417903797235E-9</v>
      </c>
      <c r="I176" s="44">
        <f>'(A) Grupo Aval (reported)'!I176-'(B) Grupo Aval (continued)'!I176</f>
        <v>3.5533446407498559E-8</v>
      </c>
      <c r="J176" s="44">
        <f>'(A) Grupo Aval (reported)'!J176-'(B) Grupo Aval (continued)'!J176</f>
        <v>2.1296714294294361E-6</v>
      </c>
      <c r="K176" s="44">
        <f>'(A) Grupo Aval (reported)'!K176-'(B) Grupo Aval (continued)'!K176</f>
        <v>7.503331289626658E-12</v>
      </c>
      <c r="L176" s="44">
        <f>'(A) Grupo Aval (reported)'!L176-'(B) Grupo Aval (continued)'!L176</f>
        <v>1.4129088299341674E-6</v>
      </c>
      <c r="M176" s="44">
        <f>'(A) Grupo Aval (reported)'!M176-'(B) Grupo Aval (continued)'!M176</f>
        <v>-1.34126912598731E-6</v>
      </c>
    </row>
    <row r="177" spans="1:13" ht="17.45" customHeight="1" x14ac:dyDescent="0.2">
      <c r="A177" s="59" t="s">
        <v>31</v>
      </c>
      <c r="B177" s="16"/>
      <c r="C177" s="16">
        <f>'(A) Grupo Aval (reported)'!C177-'(B) Grupo Aval (continued)'!C177</f>
        <v>-417.07352176407852</v>
      </c>
      <c r="D177" s="16">
        <f>'(A) Grupo Aval (reported)'!D177-'(B) Grupo Aval (continued)'!D177</f>
        <v>-165.24697207253922</v>
      </c>
      <c r="E177" s="16">
        <f>'(A) Grupo Aval (reported)'!E177-'(B) Grupo Aval (continued)'!E177</f>
        <v>-54.064510840746081</v>
      </c>
      <c r="F177" s="16">
        <f>'(A) Grupo Aval (reported)'!F177-'(B) Grupo Aval (continued)'!F177</f>
        <v>-59.1889434617474</v>
      </c>
      <c r="G177" s="16">
        <f>'(A) Grupo Aval (reported)'!G177-'(B) Grupo Aval (continued)'!G177</f>
        <v>-106.99456659768684</v>
      </c>
      <c r="H177" s="16">
        <f>'(A) Grupo Aval (reported)'!H177-'(B) Grupo Aval (continued)'!H177</f>
        <v>-193.46751936358234</v>
      </c>
      <c r="I177" s="16">
        <f>'(A) Grupo Aval (reported)'!I177-'(B) Grupo Aval (continued)'!I177</f>
        <v>-413.69355863071183</v>
      </c>
      <c r="J177" s="16">
        <f>'(A) Grupo Aval (reported)'!J177-'(B) Grupo Aval (continued)'!J177</f>
        <v>-283.24249891913809</v>
      </c>
      <c r="K177" s="16">
        <f>'(A) Grupo Aval (reported)'!K177-'(B) Grupo Aval (continued)'!K177</f>
        <v>-344.49700358896382</v>
      </c>
      <c r="L177" s="16">
        <f>'(A) Grupo Aval (reported)'!L177-'(B) Grupo Aval (continued)'!L177</f>
        <v>-468.642560148695</v>
      </c>
      <c r="M177" s="16">
        <f>'(A) Grupo Aval (reported)'!M177-'(B) Grupo Aval (continued)'!M177</f>
        <v>-501.48390875742183</v>
      </c>
    </row>
    <row r="178" spans="1:13" ht="17.45" customHeight="1" x14ac:dyDescent="0.2">
      <c r="A178" s="59" t="s">
        <v>32</v>
      </c>
      <c r="B178" s="16"/>
      <c r="C178" s="16">
        <f>'(A) Grupo Aval (reported)'!C178-'(B) Grupo Aval (continued)'!C178</f>
        <v>-8.0163062560780052</v>
      </c>
      <c r="D178" s="16">
        <f>'(A) Grupo Aval (reported)'!D178-'(B) Grupo Aval (continued)'!D178</f>
        <v>-0.96364609737690943</v>
      </c>
      <c r="E178" s="16">
        <f>'(A) Grupo Aval (reported)'!E178-'(B) Grupo Aval (continued)'!E178</f>
        <v>-10.738718797470549</v>
      </c>
      <c r="F178" s="16">
        <f>'(A) Grupo Aval (reported)'!F178-'(B) Grupo Aval (continued)'!F178</f>
        <v>-23.710085027991759</v>
      </c>
      <c r="G178" s="16">
        <f>'(A) Grupo Aval (reported)'!G178-'(B) Grupo Aval (continued)'!G178</f>
        <v>-6.7484817849190222</v>
      </c>
      <c r="H178" s="16">
        <f>'(A) Grupo Aval (reported)'!H178-'(B) Grupo Aval (continued)'!H178</f>
        <v>-10.861604374717768</v>
      </c>
      <c r="I178" s="16">
        <f>'(A) Grupo Aval (reported)'!I178-'(B) Grupo Aval (continued)'!I178</f>
        <v>-1.9696308557122733</v>
      </c>
      <c r="J178" s="16">
        <f>'(A) Grupo Aval (reported)'!J178-'(B) Grupo Aval (continued)'!J178</f>
        <v>1.8908545146760345</v>
      </c>
      <c r="K178" s="16">
        <f>'(A) Grupo Aval (reported)'!K178-'(B) Grupo Aval (continued)'!K178</f>
        <v>-17.024893603981564</v>
      </c>
      <c r="L178" s="16">
        <f>'(A) Grupo Aval (reported)'!L178-'(B) Grupo Aval (continued)'!L178</f>
        <v>-26.276096690761364</v>
      </c>
      <c r="M178" s="16">
        <f>'(A) Grupo Aval (reported)'!M178-'(B) Grupo Aval (continued)'!M178</f>
        <v>-19.509413417584557</v>
      </c>
    </row>
    <row r="179" spans="1:13" ht="17.45" customHeight="1" x14ac:dyDescent="0.25">
      <c r="A179" s="60"/>
      <c r="B179" s="47"/>
      <c r="C179" s="47"/>
      <c r="D179" s="47"/>
      <c r="E179" s="47"/>
      <c r="F179" s="47"/>
      <c r="G179" s="47"/>
      <c r="H179" s="47"/>
      <c r="I179" s="47"/>
      <c r="J179" s="47"/>
      <c r="K179" s="47"/>
      <c r="L179" s="47"/>
      <c r="M179" s="47"/>
    </row>
    <row r="180" spans="1:13" ht="17.45" customHeight="1" x14ac:dyDescent="0.2">
      <c r="A180" s="1" t="s">
        <v>0</v>
      </c>
      <c r="B180" s="47"/>
      <c r="C180" s="47"/>
      <c r="D180" s="47"/>
      <c r="E180" s="47"/>
      <c r="F180" s="47"/>
      <c r="G180" s="47"/>
      <c r="H180" s="47"/>
      <c r="I180" s="47"/>
      <c r="J180" s="47"/>
      <c r="K180" s="47"/>
      <c r="L180" s="47"/>
      <c r="M180" s="47"/>
    </row>
    <row r="181" spans="1:13" ht="17.45" customHeight="1" x14ac:dyDescent="0.2">
      <c r="A181" s="1" t="s">
        <v>1</v>
      </c>
      <c r="B181" s="47"/>
      <c r="C181" s="47"/>
      <c r="D181" s="47"/>
      <c r="E181" s="47"/>
      <c r="F181" s="47"/>
      <c r="G181" s="47"/>
      <c r="H181" s="47"/>
      <c r="I181" s="47"/>
      <c r="J181" s="47"/>
      <c r="K181" s="47"/>
      <c r="L181" s="47"/>
      <c r="M181" s="47"/>
    </row>
    <row r="182" spans="1:13" ht="17.45" customHeight="1" x14ac:dyDescent="0.2">
      <c r="A182" s="1" t="s">
        <v>2</v>
      </c>
      <c r="B182" s="47"/>
      <c r="C182" s="47"/>
      <c r="D182" s="47"/>
      <c r="E182" s="47"/>
      <c r="F182" s="47"/>
      <c r="G182" s="47"/>
      <c r="H182" s="47"/>
      <c r="I182" s="47"/>
      <c r="J182" s="47"/>
      <c r="K182" s="47"/>
      <c r="L182" s="47"/>
      <c r="M182" s="47"/>
    </row>
    <row r="183" spans="1:13" ht="17.45" customHeight="1" x14ac:dyDescent="0.2">
      <c r="A183" s="8" t="s">
        <v>3</v>
      </c>
      <c r="B183" s="47"/>
      <c r="C183" s="47"/>
      <c r="D183" s="47"/>
      <c r="E183" s="47"/>
      <c r="F183" s="47"/>
      <c r="G183" s="47"/>
      <c r="H183" s="47"/>
      <c r="I183" s="47"/>
      <c r="J183" s="47"/>
      <c r="K183" s="47"/>
      <c r="L183" s="47"/>
      <c r="M183" s="47"/>
    </row>
    <row r="184" spans="1:13" ht="17.45" customHeight="1" x14ac:dyDescent="0.2">
      <c r="A184" s="168" t="s">
        <v>33</v>
      </c>
      <c r="B184" s="169" t="s">
        <v>188</v>
      </c>
      <c r="C184" s="169" t="s">
        <v>7</v>
      </c>
      <c r="D184" s="169" t="s">
        <v>8</v>
      </c>
      <c r="E184" s="169" t="s">
        <v>9</v>
      </c>
      <c r="F184" s="169" t="s">
        <v>10</v>
      </c>
      <c r="G184" s="169" t="s">
        <v>11</v>
      </c>
      <c r="H184" s="169" t="s">
        <v>12</v>
      </c>
      <c r="I184" s="169" t="s">
        <v>13</v>
      </c>
      <c r="J184" s="169" t="s">
        <v>6</v>
      </c>
      <c r="K184" s="169" t="s">
        <v>14</v>
      </c>
      <c r="L184" s="169" t="s">
        <v>15</v>
      </c>
      <c r="M184" s="169" t="s">
        <v>16</v>
      </c>
    </row>
    <row r="185" spans="1:13" ht="17.45" customHeight="1" x14ac:dyDescent="0.2">
      <c r="A185" s="168"/>
      <c r="B185" s="169"/>
      <c r="C185" s="169"/>
      <c r="D185" s="169"/>
      <c r="E185" s="169"/>
      <c r="F185" s="169"/>
      <c r="G185" s="169"/>
      <c r="H185" s="169"/>
      <c r="I185" s="169"/>
      <c r="J185" s="169"/>
      <c r="K185" s="169"/>
      <c r="L185" s="169"/>
      <c r="M185" s="169"/>
    </row>
    <row r="186" spans="1:13" ht="17.45" customHeight="1" x14ac:dyDescent="0.25">
      <c r="A186" s="99" t="s">
        <v>34</v>
      </c>
      <c r="B186" s="60"/>
      <c r="C186" s="63"/>
      <c r="D186" s="63">
        <f>+'(A) Grupo Aval (reported)'!D187-'(B) Grupo Aval (continued)'!D186</f>
        <v>-1.2052078085522666E-13</v>
      </c>
      <c r="E186" s="63">
        <f>+'(A) Grupo Aval (reported)'!E187-'(B) Grupo Aval (continued)'!E186</f>
        <v>1.6574415451220403E-14</v>
      </c>
      <c r="F186" s="63">
        <f>+'(A) Grupo Aval (reported)'!F187-'(B) Grupo Aval (continued)'!F186</f>
        <v>-2.0412930182983624E-9</v>
      </c>
      <c r="G186" s="63">
        <f>+'(A) Grupo Aval (reported)'!G187-'(B) Grupo Aval (continued)'!G186</f>
        <v>-1.3999814113272238E-6</v>
      </c>
      <c r="H186" s="63">
        <f>+'(A) Grupo Aval (reported)'!H187-'(B) Grupo Aval (continued)'!H186</f>
        <v>1.3653270475389237E-6</v>
      </c>
      <c r="I186" s="63">
        <f>+'(A) Grupo Aval (reported)'!I187-'(B) Grupo Aval (continued)'!I186</f>
        <v>6.8008272624542343E-13</v>
      </c>
      <c r="J186" s="63">
        <f>+'(A) Grupo Aval (reported)'!J187-'(B) Grupo Aval (continued)'!J186</f>
        <v>4.8537562857831063E-15</v>
      </c>
      <c r="K186" s="63">
        <f>+'(A) Grupo Aval (reported)'!K187-'(B) Grupo Aval (continued)'!K186</f>
        <v>4.9812606470189813E-10</v>
      </c>
      <c r="L186" s="63">
        <f>+'(A) Grupo Aval (reported)'!L187-'(B) Grupo Aval (continued)'!L186</f>
        <v>5.6115346050433779E-10</v>
      </c>
      <c r="M186" s="63">
        <f>+'(A) Grupo Aval (reported)'!M187-'(B) Grupo Aval (continued)'!M186</f>
        <v>-2.2896431278729423E-11</v>
      </c>
    </row>
    <row r="187" spans="1:13" ht="17.45" customHeight="1" x14ac:dyDescent="0.25">
      <c r="A187" s="99" t="s">
        <v>35</v>
      </c>
      <c r="B187" s="60"/>
      <c r="C187" s="63"/>
      <c r="D187" s="63">
        <f>+'(A) Grupo Aval (reported)'!D188-'(B) Grupo Aval (continued)'!D187</f>
        <v>5.5205839899485909E-13</v>
      </c>
      <c r="E187" s="63">
        <f>+'(A) Grupo Aval (reported)'!E188-'(B) Grupo Aval (continued)'!E187</f>
        <v>-1.1900203045200897E-15</v>
      </c>
      <c r="F187" s="63">
        <f>+'(A) Grupo Aval (reported)'!F188-'(B) Grupo Aval (continued)'!F187</f>
        <v>7.0776717819853729E-15</v>
      </c>
      <c r="G187" s="63">
        <f>+'(A) Grupo Aval (reported)'!G188-'(B) Grupo Aval (continued)'!G187</f>
        <v>9.6415930794790938E-15</v>
      </c>
      <c r="H187" s="63">
        <f>+'(A) Grupo Aval (reported)'!H188-'(B) Grupo Aval (continued)'!H187</f>
        <v>3.1527558341792883E-13</v>
      </c>
      <c r="I187" s="63">
        <f>+'(A) Grupo Aval (reported)'!I188-'(B) Grupo Aval (continued)'!I187</f>
        <v>8.3347495571928221E-12</v>
      </c>
      <c r="J187" s="63">
        <f>+'(A) Grupo Aval (reported)'!J188-'(B) Grupo Aval (continued)'!J187</f>
        <v>4.8904912064440254E-10</v>
      </c>
      <c r="K187" s="63">
        <f>+'(A) Grupo Aval (reported)'!K188-'(B) Grupo Aval (continued)'!K187</f>
        <v>1.8735013540549517E-15</v>
      </c>
      <c r="L187" s="63">
        <f>+'(A) Grupo Aval (reported)'!L188-'(B) Grupo Aval (continued)'!L187</f>
        <v>-1.3643598750778807E-10</v>
      </c>
      <c r="M187" s="63">
        <f>+'(A) Grupo Aval (reported)'!M188-'(B) Grupo Aval (continued)'!M187</f>
        <v>-7.4831138507924777E-10</v>
      </c>
    </row>
    <row r="188" spans="1:13" ht="17.45" customHeight="1" x14ac:dyDescent="0.25">
      <c r="A188" s="99" t="s">
        <v>36</v>
      </c>
      <c r="B188" s="65"/>
      <c r="C188" s="63"/>
      <c r="D188" s="63">
        <f>+'(A) Grupo Aval (reported)'!D189-'(B) Grupo Aval (continued)'!D188</f>
        <v>-5.6414595217546548E-13</v>
      </c>
      <c r="E188" s="63">
        <f>+'(A) Grupo Aval (reported)'!E189-'(B) Grupo Aval (continued)'!E188</f>
        <v>4.1924796967407474E-14</v>
      </c>
      <c r="F188" s="63">
        <f>+'(A) Grupo Aval (reported)'!F189-'(B) Grupo Aval (continued)'!F188</f>
        <v>1.7025270082626776E-13</v>
      </c>
      <c r="G188" s="63">
        <f>+'(A) Grupo Aval (reported)'!G189-'(B) Grupo Aval (continued)'!G188</f>
        <v>-4.9885783004466333E-10</v>
      </c>
      <c r="H188" s="63">
        <f>+'(A) Grupo Aval (reported)'!H189-'(B) Grupo Aval (continued)'!H188</f>
        <v>-4.8311807332446222E-10</v>
      </c>
      <c r="I188" s="63">
        <f>+'(A) Grupo Aval (reported)'!I189-'(B) Grupo Aval (continued)'!I188</f>
        <v>-4.7719828089043403E-10</v>
      </c>
      <c r="J188" s="63">
        <f>+'(A) Grupo Aval (reported)'!J189-'(B) Grupo Aval (continued)'!J188</f>
        <v>-4.6710453560638854E-10</v>
      </c>
      <c r="K188" s="63">
        <f>+'(A) Grupo Aval (reported)'!K189-'(B) Grupo Aval (continued)'!K188</f>
        <v>1.0082304977010459E-8</v>
      </c>
      <c r="L188" s="63">
        <f>+'(A) Grupo Aval (reported)'!L189-'(B) Grupo Aval (continued)'!L188</f>
        <v>6.3900829072593979E-12</v>
      </c>
      <c r="M188" s="63">
        <f>+'(A) Grupo Aval (reported)'!M189-'(B) Grupo Aval (continued)'!M188</f>
        <v>-3.2183977705102507E-13</v>
      </c>
    </row>
    <row r="189" spans="1:13" ht="17.45" customHeight="1" x14ac:dyDescent="0.25">
      <c r="A189" s="99" t="s">
        <v>37</v>
      </c>
      <c r="B189" s="70"/>
      <c r="C189" s="63"/>
      <c r="D189" s="63">
        <f>+'(A) Grupo Aval (reported)'!D190-'(B) Grupo Aval (continued)'!D189</f>
        <v>-8.5509798720090346E-4</v>
      </c>
      <c r="E189" s="63">
        <f>+'(A) Grupo Aval (reported)'!E190-'(B) Grupo Aval (continued)'!E189</f>
        <v>-8.285665826227584E-4</v>
      </c>
      <c r="F189" s="63">
        <f>+'(A) Grupo Aval (reported)'!F190-'(B) Grupo Aval (continued)'!F189</f>
        <v>-7.700806925490522E-4</v>
      </c>
      <c r="G189" s="63">
        <f>+'(A) Grupo Aval (reported)'!G190-'(B) Grupo Aval (continued)'!G189</f>
        <v>-7.5538619642996629E-4</v>
      </c>
      <c r="H189" s="63">
        <f>+'(A) Grupo Aval (reported)'!H190-'(B) Grupo Aval (continued)'!H189</f>
        <v>-7.8461043342351044E-4</v>
      </c>
      <c r="I189" s="63">
        <f>+'(A) Grupo Aval (reported)'!I190-'(B) Grupo Aval (continued)'!I189</f>
        <v>-7.7584616892807656E-4</v>
      </c>
      <c r="J189" s="63">
        <f>+'(A) Grupo Aval (reported)'!J190-'(B) Grupo Aval (continued)'!J189</f>
        <v>-7.9855655391816716E-4</v>
      </c>
      <c r="K189" s="63">
        <f>+'(A) Grupo Aval (reported)'!K190-'(B) Grupo Aval (continued)'!K189</f>
        <v>-7.5033141867905662E-4</v>
      </c>
      <c r="L189" s="63">
        <f>+'(A) Grupo Aval (reported)'!L190-'(B) Grupo Aval (continued)'!L189</f>
        <v>-7.1518027829980957E-4</v>
      </c>
      <c r="M189" s="63">
        <f>+'(A) Grupo Aval (reported)'!M190-'(B) Grupo Aval (continued)'!M189</f>
        <v>-6.7195024448284124E-4</v>
      </c>
    </row>
    <row r="190" spans="1:13" ht="17.45" customHeight="1" x14ac:dyDescent="0.25">
      <c r="A190" s="99" t="s">
        <v>38</v>
      </c>
      <c r="B190" s="70"/>
      <c r="C190" s="63"/>
      <c r="D190" s="63">
        <f>+'(A) Grupo Aval (reported)'!D191-'(B) Grupo Aval (continued)'!D190</f>
        <v>0</v>
      </c>
      <c r="E190" s="63">
        <f>+'(A) Grupo Aval (reported)'!E191-'(B) Grupo Aval (continued)'!E190</f>
        <v>0</v>
      </c>
      <c r="F190" s="63">
        <f>+'(A) Grupo Aval (reported)'!F191-'(B) Grupo Aval (continued)'!F190</f>
        <v>7.6827433304060833E-14</v>
      </c>
      <c r="G190" s="63">
        <f>+'(A) Grupo Aval (reported)'!G191-'(B) Grupo Aval (continued)'!G190</f>
        <v>-2.608160465378262E-9</v>
      </c>
      <c r="H190" s="63">
        <f>+'(A) Grupo Aval (reported)'!H191-'(B) Grupo Aval (continued)'!H190</f>
        <v>-2.5506197709468381E-9</v>
      </c>
      <c r="I190" s="63">
        <f>+'(A) Grupo Aval (reported)'!I191-'(B) Grupo Aval (continued)'!I190</f>
        <v>-2.4755506533580274E-9</v>
      </c>
      <c r="J190" s="63">
        <f>+'(A) Grupo Aval (reported)'!J191-'(B) Grupo Aval (continued)'!J190</f>
        <v>-2.4293136946518246E-9</v>
      </c>
      <c r="K190" s="63">
        <f>+'(A) Grupo Aval (reported)'!K191-'(B) Grupo Aval (continued)'!K190</f>
        <v>0</v>
      </c>
      <c r="L190" s="63">
        <f>+'(A) Grupo Aval (reported)'!L191-'(B) Grupo Aval (continued)'!L190</f>
        <v>-4.182578672295989E-9</v>
      </c>
      <c r="M190" s="63">
        <f>+'(A) Grupo Aval (reported)'!M191-'(B) Grupo Aval (continued)'!M190</f>
        <v>0</v>
      </c>
    </row>
    <row r="191" spans="1:13" ht="17.45" customHeight="1" x14ac:dyDescent="0.25">
      <c r="A191" s="99"/>
      <c r="B191" s="60"/>
      <c r="C191" s="47"/>
      <c r="D191" s="47"/>
      <c r="E191" s="47"/>
      <c r="F191" s="47"/>
      <c r="G191" s="47"/>
      <c r="H191" s="47"/>
      <c r="I191" s="47"/>
      <c r="J191" s="47"/>
      <c r="K191" s="47"/>
      <c r="L191" s="47"/>
      <c r="M191" s="47"/>
    </row>
    <row r="192" spans="1:13" ht="17.45" customHeight="1" x14ac:dyDescent="0.2">
      <c r="A192" s="100" t="s">
        <v>39</v>
      </c>
      <c r="B192" s="101"/>
      <c r="C192" s="47"/>
      <c r="D192" s="47"/>
      <c r="E192" s="47"/>
      <c r="F192" s="47"/>
      <c r="G192" s="47"/>
      <c r="H192" s="47"/>
      <c r="I192" s="47"/>
      <c r="J192" s="47"/>
      <c r="K192" s="47"/>
      <c r="L192" s="47"/>
      <c r="M192" s="47"/>
    </row>
    <row r="193" spans="1:13" ht="17.45" customHeight="1" x14ac:dyDescent="0.25">
      <c r="A193" s="99" t="s">
        <v>40</v>
      </c>
      <c r="B193" s="69"/>
      <c r="C193" s="62">
        <f>+'(B) Grupo Aval (continued)'!C193-'(A) Grupo Aval (reported)'!C194</f>
        <v>0</v>
      </c>
      <c r="D193" s="62">
        <f>+'(B) Grupo Aval (continued)'!D193-'(A) Grupo Aval (reported)'!D194</f>
        <v>0</v>
      </c>
      <c r="E193" s="62">
        <f>+'(B) Grupo Aval (continued)'!E193-'(A) Grupo Aval (reported)'!E194</f>
        <v>0</v>
      </c>
      <c r="F193" s="62">
        <f>+'(B) Grupo Aval (continued)'!F193-'(A) Grupo Aval (reported)'!F194</f>
        <v>0</v>
      </c>
      <c r="G193" s="62">
        <f>+'(B) Grupo Aval (continued)'!G193-'(A) Grupo Aval (reported)'!G194</f>
        <v>0</v>
      </c>
      <c r="H193" s="62">
        <f>+'(B) Grupo Aval (continued)'!H193-'(A) Grupo Aval (reported)'!H194</f>
        <v>0</v>
      </c>
      <c r="I193" s="62">
        <f>+'(B) Grupo Aval (continued)'!I193-'(A) Grupo Aval (reported)'!I194</f>
        <v>0</v>
      </c>
      <c r="J193" s="62">
        <f>+'(B) Grupo Aval (continued)'!J193-'(A) Grupo Aval (reported)'!J194</f>
        <v>0</v>
      </c>
      <c r="K193" s="62">
        <f>+'(B) Grupo Aval (continued)'!K193-'(A) Grupo Aval (reported)'!K194</f>
        <v>0</v>
      </c>
      <c r="L193" s="61">
        <f>+'(B) Grupo Aval (continued)'!L193-'(A) Grupo Aval (reported)'!L194</f>
        <v>0</v>
      </c>
      <c r="M193" s="61">
        <f>+'(B) Grupo Aval (continued)'!M193-'(A) Grupo Aval (reported)'!M194</f>
        <v>0</v>
      </c>
    </row>
    <row r="194" spans="1:13" ht="17.45" customHeight="1" x14ac:dyDescent="0.25">
      <c r="A194" s="99" t="s">
        <v>41</v>
      </c>
      <c r="B194" s="69"/>
      <c r="C194" s="62">
        <f>+'(B) Grupo Aval (continued)'!C194-'(A) Grupo Aval (reported)'!C195</f>
        <v>0</v>
      </c>
      <c r="D194" s="62">
        <f>+'(B) Grupo Aval (continued)'!D194-'(A) Grupo Aval (reported)'!D195</f>
        <v>0</v>
      </c>
      <c r="E194" s="62">
        <f>+'(B) Grupo Aval (continued)'!E194-'(A) Grupo Aval (reported)'!E195</f>
        <v>0</v>
      </c>
      <c r="F194" s="62">
        <f>+'(B) Grupo Aval (continued)'!F194-'(A) Grupo Aval (reported)'!F195</f>
        <v>0</v>
      </c>
      <c r="G194" s="62">
        <f>+'(B) Grupo Aval (continued)'!G194-'(A) Grupo Aval (reported)'!G195</f>
        <v>0</v>
      </c>
      <c r="H194" s="62">
        <f>+'(B) Grupo Aval (continued)'!H194-'(A) Grupo Aval (reported)'!H195</f>
        <v>0</v>
      </c>
      <c r="I194" s="62">
        <f>+'(B) Grupo Aval (continued)'!I194-'(A) Grupo Aval (reported)'!I195</f>
        <v>0</v>
      </c>
      <c r="J194" s="62">
        <f>+'(B) Grupo Aval (continued)'!J194-'(A) Grupo Aval (reported)'!J195</f>
        <v>0</v>
      </c>
      <c r="K194" s="62">
        <f>+'(B) Grupo Aval (continued)'!K194-'(A) Grupo Aval (reported)'!K195</f>
        <v>0</v>
      </c>
      <c r="L194" s="61">
        <f>+'(B) Grupo Aval (continued)'!L194-'(A) Grupo Aval (reported)'!L195</f>
        <v>0</v>
      </c>
      <c r="M194" s="61">
        <f>+'(B) Grupo Aval (continued)'!M194-'(A) Grupo Aval (reported)'!M195</f>
        <v>0</v>
      </c>
    </row>
    <row r="195" spans="1:13" ht="17.45" customHeight="1" x14ac:dyDescent="0.25">
      <c r="A195" s="99" t="s">
        <v>42</v>
      </c>
      <c r="B195" s="69"/>
      <c r="C195" s="62">
        <f>+'(B) Grupo Aval (continued)'!C195-'(A) Grupo Aval (reported)'!C196</f>
        <v>0</v>
      </c>
      <c r="D195" s="62">
        <f>+'(B) Grupo Aval (continued)'!D195-'(A) Grupo Aval (reported)'!D196</f>
        <v>0</v>
      </c>
      <c r="E195" s="62">
        <f>+'(B) Grupo Aval (continued)'!E195-'(A) Grupo Aval (reported)'!E196</f>
        <v>0</v>
      </c>
      <c r="F195" s="62">
        <f>+'(B) Grupo Aval (continued)'!F195-'(A) Grupo Aval (reported)'!F196</f>
        <v>0</v>
      </c>
      <c r="G195" s="62">
        <f>+'(B) Grupo Aval (continued)'!G195-'(A) Grupo Aval (reported)'!G196</f>
        <v>0</v>
      </c>
      <c r="H195" s="62">
        <f>+'(B) Grupo Aval (continued)'!H195-'(A) Grupo Aval (reported)'!H196</f>
        <v>0</v>
      </c>
      <c r="I195" s="62">
        <f>+'(B) Grupo Aval (continued)'!I195-'(A) Grupo Aval (reported)'!I196</f>
        <v>0</v>
      </c>
      <c r="J195" s="62">
        <f>+'(B) Grupo Aval (continued)'!J195-'(A) Grupo Aval (reported)'!J196</f>
        <v>0</v>
      </c>
      <c r="K195" s="62">
        <f>+'(B) Grupo Aval (continued)'!K195-'(A) Grupo Aval (reported)'!K196</f>
        <v>0</v>
      </c>
      <c r="L195" s="61">
        <f>+'(B) Grupo Aval (continued)'!L195-'(A) Grupo Aval (reported)'!L196</f>
        <v>0</v>
      </c>
      <c r="M195" s="61">
        <f>+'(B) Grupo Aval (continued)'!M195-'(A) Grupo Aval (reported)'!M196</f>
        <v>0</v>
      </c>
    </row>
    <row r="196" spans="1:13" ht="17.45" customHeight="1" x14ac:dyDescent="0.25">
      <c r="A196" s="99" t="s">
        <v>43</v>
      </c>
      <c r="B196" s="69"/>
      <c r="C196" s="62">
        <f>+'(B) Grupo Aval (continued)'!C196-'(A) Grupo Aval (reported)'!C197</f>
        <v>0</v>
      </c>
      <c r="D196" s="62">
        <f>+'(B) Grupo Aval (continued)'!D196-'(A) Grupo Aval (reported)'!D197</f>
        <v>0</v>
      </c>
      <c r="E196" s="62">
        <f>+'(B) Grupo Aval (continued)'!E196-'(A) Grupo Aval (reported)'!E197</f>
        <v>0</v>
      </c>
      <c r="F196" s="62">
        <f>+'(B) Grupo Aval (continued)'!F196-'(A) Grupo Aval (reported)'!F197</f>
        <v>0</v>
      </c>
      <c r="G196" s="62">
        <f>+'(B) Grupo Aval (continued)'!G196-'(A) Grupo Aval (reported)'!G197</f>
        <v>0</v>
      </c>
      <c r="H196" s="62">
        <f>+'(B) Grupo Aval (continued)'!H196-'(A) Grupo Aval (reported)'!H197</f>
        <v>0</v>
      </c>
      <c r="I196" s="62">
        <f>+'(B) Grupo Aval (continued)'!I196-'(A) Grupo Aval (reported)'!I197</f>
        <v>0</v>
      </c>
      <c r="J196" s="62">
        <f>+'(B) Grupo Aval (continued)'!J196-'(A) Grupo Aval (reported)'!J197</f>
        <v>0</v>
      </c>
      <c r="K196" s="62">
        <f>+'(B) Grupo Aval (continued)'!K196-'(A) Grupo Aval (reported)'!K197</f>
        <v>0</v>
      </c>
      <c r="L196" s="61">
        <f>+'(B) Grupo Aval (continued)'!L196-'(A) Grupo Aval (reported)'!L197</f>
        <v>0</v>
      </c>
      <c r="M196" s="61">
        <f>+'(B) Grupo Aval (continued)'!M196-'(A) Grupo Aval (reported)'!M197</f>
        <v>0</v>
      </c>
    </row>
    <row r="197" spans="1:13" ht="17.45" customHeight="1" x14ac:dyDescent="0.25">
      <c r="A197" s="102"/>
      <c r="B197" s="60"/>
      <c r="C197" s="47"/>
      <c r="D197" s="47"/>
      <c r="E197" s="47"/>
      <c r="F197" s="47"/>
      <c r="G197" s="47"/>
      <c r="H197" s="47"/>
      <c r="I197" s="47"/>
      <c r="J197" s="47"/>
      <c r="K197" s="47"/>
      <c r="L197" s="47"/>
      <c r="M197" s="47"/>
    </row>
    <row r="198" spans="1:13" ht="17.45" customHeight="1" x14ac:dyDescent="0.25">
      <c r="A198" s="102"/>
      <c r="B198" s="60"/>
      <c r="C198" s="47"/>
      <c r="D198" s="47"/>
      <c r="E198" s="47"/>
      <c r="F198" s="47"/>
      <c r="G198" s="47"/>
      <c r="H198" s="47"/>
      <c r="I198" s="47"/>
      <c r="J198" s="47"/>
      <c r="K198" s="47"/>
      <c r="L198" s="47"/>
      <c r="M198" s="47"/>
    </row>
    <row r="199" spans="1:13" ht="17.45" customHeight="1" x14ac:dyDescent="0.2">
      <c r="A199" s="168" t="s">
        <v>207</v>
      </c>
      <c r="B199" s="169" t="s">
        <v>188</v>
      </c>
      <c r="C199" s="169" t="s">
        <v>7</v>
      </c>
      <c r="D199" s="169" t="s">
        <v>8</v>
      </c>
      <c r="E199" s="169" t="s">
        <v>9</v>
      </c>
      <c r="F199" s="169" t="s">
        <v>10</v>
      </c>
      <c r="G199" s="169" t="s">
        <v>11</v>
      </c>
      <c r="H199" s="169" t="s">
        <v>12</v>
      </c>
      <c r="I199" s="169" t="s">
        <v>13</v>
      </c>
      <c r="J199" s="169" t="s">
        <v>6</v>
      </c>
      <c r="K199" s="169" t="s">
        <v>14</v>
      </c>
      <c r="L199" s="169" t="s">
        <v>15</v>
      </c>
      <c r="M199" s="169" t="s">
        <v>16</v>
      </c>
    </row>
    <row r="200" spans="1:13" ht="17.45" customHeight="1" x14ac:dyDescent="0.2">
      <c r="A200" s="168"/>
      <c r="B200" s="169"/>
      <c r="C200" s="169"/>
      <c r="D200" s="169"/>
      <c r="E200" s="169"/>
      <c r="F200" s="169"/>
      <c r="G200" s="169"/>
      <c r="H200" s="169"/>
      <c r="I200" s="169"/>
      <c r="J200" s="169"/>
      <c r="K200" s="169"/>
      <c r="L200" s="169"/>
      <c r="M200" s="169"/>
    </row>
    <row r="201" spans="1:13" ht="17.45" customHeight="1" x14ac:dyDescent="0.25">
      <c r="A201" s="100" t="s">
        <v>189</v>
      </c>
      <c r="B201" s="60"/>
      <c r="C201" s="103"/>
      <c r="D201" s="103"/>
      <c r="E201" s="103"/>
      <c r="F201" s="103"/>
      <c r="G201" s="103"/>
      <c r="H201" s="103"/>
      <c r="I201" s="103"/>
      <c r="J201" s="103"/>
      <c r="K201" s="103"/>
      <c r="L201" s="103"/>
      <c r="M201" s="103"/>
    </row>
    <row r="202" spans="1:13" ht="17.45" customHeight="1" x14ac:dyDescent="0.25">
      <c r="A202" s="104" t="s">
        <v>190</v>
      </c>
      <c r="B202" s="60"/>
      <c r="C202" s="103">
        <f>+'(B) Grupo Aval (continued)'!C202-'(A) Grupo Aval (reported)'!C202</f>
        <v>3.4988782307629474E-4</v>
      </c>
      <c r="D202" s="103">
        <f>+'(B) Grupo Aval (continued)'!D202-'(A) Grupo Aval (reported)'!D202</f>
        <v>7.9830530843416625E-4</v>
      </c>
      <c r="E202" s="103">
        <f>+'(B) Grupo Aval (continued)'!E202-'(A) Grupo Aval (reported)'!E202</f>
        <v>1.1633178714988562E-3</v>
      </c>
      <c r="F202" s="103">
        <f>+'(B) Grupo Aval (continued)'!F202-'(A) Grupo Aval (reported)'!F202</f>
        <v>1.2107927758118683E-3</v>
      </c>
      <c r="G202" s="103">
        <f>+'(B) Grupo Aval (continued)'!G202-'(A) Grupo Aval (reported)'!G202</f>
        <v>1.0807658344188301E-3</v>
      </c>
      <c r="H202" s="103">
        <f>+'(B) Grupo Aval (continued)'!H202-'(A) Grupo Aval (reported)'!H202</f>
        <v>9.9847825087840542E-4</v>
      </c>
      <c r="I202" s="103">
        <f>+'(B) Grupo Aval (continued)'!I202-'(A) Grupo Aval (reported)'!I202</f>
        <v>6.0600016981848109E-4</v>
      </c>
      <c r="J202" s="103">
        <f>+'(B) Grupo Aval (continued)'!J202-'(A) Grupo Aval (reported)'!J202</f>
        <v>7.5308949453996299E-4</v>
      </c>
      <c r="K202" s="103">
        <f>+'(B) Grupo Aval (continued)'!K202-'(A) Grupo Aval (reported)'!K202</f>
        <v>1.1665680907360018E-3</v>
      </c>
      <c r="L202" s="103">
        <f>+'(B) Grupo Aval (continued)'!L202-'(A) Grupo Aval (reported)'!L202</f>
        <v>1.0385350244246361E-3</v>
      </c>
      <c r="M202" s="103">
        <f>+'(B) Grupo Aval (continued)'!M202-'(A) Grupo Aval (reported)'!M202</f>
        <v>8.8837444700912149E-4</v>
      </c>
    </row>
    <row r="203" spans="1:13" ht="17.45" customHeight="1" x14ac:dyDescent="0.25">
      <c r="A203" s="104" t="s">
        <v>191</v>
      </c>
      <c r="B203" s="60"/>
      <c r="C203" s="103">
        <f>+'(B) Grupo Aval (continued)'!C203-'(A) Grupo Aval (reported)'!C203</f>
        <v>9.4974011111775142E-4</v>
      </c>
      <c r="D203" s="103">
        <f>+'(B) Grupo Aval (continued)'!D203-'(A) Grupo Aval (reported)'!D203</f>
        <v>2.4892141971750437E-3</v>
      </c>
      <c r="E203" s="103">
        <f>+'(B) Grupo Aval (continued)'!E203-'(A) Grupo Aval (reported)'!E203</f>
        <v>2.3856130352753399E-3</v>
      </c>
      <c r="F203" s="103">
        <f>+'(B) Grupo Aval (continued)'!F203-'(A) Grupo Aval (reported)'!F203</f>
        <v>2.3323636185695468E-3</v>
      </c>
      <c r="G203" s="103">
        <f>+'(B) Grupo Aval (continued)'!G203-'(A) Grupo Aval (reported)'!G203</f>
        <v>2.5843742778066739E-3</v>
      </c>
      <c r="H203" s="103">
        <f>+'(B) Grupo Aval (continued)'!H203-'(A) Grupo Aval (reported)'!H203</f>
        <v>3.0382738680787627E-3</v>
      </c>
      <c r="I203" s="103">
        <f>+'(B) Grupo Aval (continued)'!I203-'(A) Grupo Aval (reported)'!I203</f>
        <v>3.4002143814862579E-3</v>
      </c>
      <c r="J203" s="103">
        <f>+'(B) Grupo Aval (continued)'!J203-'(A) Grupo Aval (reported)'!J203</f>
        <v>3.8815012012749506E-3</v>
      </c>
      <c r="K203" s="103">
        <f>+'(B) Grupo Aval (continued)'!K203-'(A) Grupo Aval (reported)'!K203</f>
        <v>3.9198170293266443E-3</v>
      </c>
      <c r="L203" s="103">
        <f>+'(B) Grupo Aval (continued)'!L203-'(A) Grupo Aval (reported)'!L203</f>
        <v>3.4710788991332009E-3</v>
      </c>
      <c r="M203" s="103">
        <f>+'(B) Grupo Aval (continued)'!M203-'(A) Grupo Aval (reported)'!M203</f>
        <v>3.230167713953222E-3</v>
      </c>
    </row>
    <row r="204" spans="1:13" ht="17.45" customHeight="1" x14ac:dyDescent="0.25">
      <c r="A204" s="105" t="s">
        <v>192</v>
      </c>
      <c r="B204" s="60"/>
      <c r="C204" s="103">
        <f>+'(B) Grupo Aval (continued)'!C204-'(A) Grupo Aval (reported)'!C204</f>
        <v>6.037096046523846E-4</v>
      </c>
      <c r="D204" s="103">
        <f>+'(B) Grupo Aval (continued)'!D204-'(A) Grupo Aval (reported)'!D204</f>
        <v>1.51725252159568E-3</v>
      </c>
      <c r="E204" s="103">
        <f>+'(B) Grupo Aval (continued)'!E204-'(A) Grupo Aval (reported)'!E204</f>
        <v>1.6737618466116655E-3</v>
      </c>
      <c r="F204" s="103">
        <f>+'(B) Grupo Aval (continued)'!F204-'(A) Grupo Aval (reported)'!F204</f>
        <v>1.6773789575780032E-3</v>
      </c>
      <c r="G204" s="103">
        <f>+'(B) Grupo Aval (continued)'!G204-'(A) Grupo Aval (reported)'!G204</f>
        <v>1.6835244360459273E-3</v>
      </c>
      <c r="H204" s="103">
        <f>+'(B) Grupo Aval (continued)'!H204-'(A) Grupo Aval (reported)'!H204</f>
        <v>1.7887406258583968E-3</v>
      </c>
      <c r="I204" s="103">
        <f>+'(B) Grupo Aval (continued)'!I204-'(A) Grupo Aval (reported)'!I204</f>
        <v>1.6801323684896008E-3</v>
      </c>
      <c r="J204" s="103">
        <f>+'(B) Grupo Aval (continued)'!J204-'(A) Grupo Aval (reported)'!J204</f>
        <v>1.9560738206954933E-3</v>
      </c>
      <c r="K204" s="103">
        <f>+'(B) Grupo Aval (continued)'!K204-'(A) Grupo Aval (reported)'!K204</f>
        <v>2.2278137249601565E-3</v>
      </c>
      <c r="L204" s="103">
        <f>+'(B) Grupo Aval (continued)'!L204-'(A) Grupo Aval (reported)'!L204</f>
        <v>1.991288780470897E-3</v>
      </c>
      <c r="M204" s="103">
        <f>+'(B) Grupo Aval (continued)'!M204-'(A) Grupo Aval (reported)'!M204</f>
        <v>1.8117770906171185E-3</v>
      </c>
    </row>
    <row r="205" spans="1:13" ht="17.45" customHeight="1" x14ac:dyDescent="0.25">
      <c r="A205" s="105" t="s">
        <v>193</v>
      </c>
      <c r="B205" s="60"/>
      <c r="C205" s="103">
        <f>+'(B) Grupo Aval (continued)'!C205-'(A) Grupo Aval (reported)'!C205</f>
        <v>1.3128376334225207E-2</v>
      </c>
      <c r="D205" s="103">
        <f>+'(B) Grupo Aval (continued)'!D205-'(A) Grupo Aval (reported)'!D205</f>
        <v>4.8024121869172064E-3</v>
      </c>
      <c r="E205" s="103">
        <f>+'(B) Grupo Aval (continued)'!E205-'(A) Grupo Aval (reported)'!E205</f>
        <v>1.1924927278267987E-3</v>
      </c>
      <c r="F205" s="103">
        <f>+'(B) Grupo Aval (continued)'!F205-'(A) Grupo Aval (reported)'!F205</f>
        <v>4.7605561571584833E-3</v>
      </c>
      <c r="G205" s="103">
        <f>+'(B) Grupo Aval (continued)'!G205-'(A) Grupo Aval (reported)'!G205</f>
        <v>3.2188042440534081E-3</v>
      </c>
      <c r="H205" s="103">
        <f>+'(B) Grupo Aval (continued)'!H205-'(A) Grupo Aval (reported)'!H205</f>
        <v>3.5732747032567111E-3</v>
      </c>
      <c r="I205" s="103">
        <f>+'(B) Grupo Aval (continued)'!I205-'(A) Grupo Aval (reported)'!I205</f>
        <v>5.9850213105875835E-3</v>
      </c>
      <c r="J205" s="103">
        <f>+'(B) Grupo Aval (continued)'!J205-'(A) Grupo Aval (reported)'!J205</f>
        <v>1.3551783902450085E-4</v>
      </c>
      <c r="K205" s="103">
        <f>+'(B) Grupo Aval (continued)'!K205-'(A) Grupo Aval (reported)'!K205</f>
        <v>2.4230016919942962E-3</v>
      </c>
      <c r="L205" s="103">
        <f>+'(B) Grupo Aval (continued)'!L205-'(A) Grupo Aval (reported)'!L205</f>
        <v>3.4416164679739458E-3</v>
      </c>
      <c r="M205" s="103">
        <f>+'(B) Grupo Aval (continued)'!M205-'(A) Grupo Aval (reported)'!M205</f>
        <v>3.6757433920225624E-3</v>
      </c>
    </row>
    <row r="206" spans="1:13" ht="17.45" customHeight="1" x14ac:dyDescent="0.25">
      <c r="A206" s="99" t="s">
        <v>47</v>
      </c>
      <c r="B206" s="60"/>
      <c r="C206" s="103">
        <f>+'(B) Grupo Aval (continued)'!C206-'(A) Grupo Aval (reported)'!C206</f>
        <v>2.6310674482400986E-3</v>
      </c>
      <c r="D206" s="103">
        <f>+'(B) Grupo Aval (continued)'!D206-'(A) Grupo Aval (reported)'!D206</f>
        <v>2.1647793984682431E-3</v>
      </c>
      <c r="E206" s="103">
        <f>+'(B) Grupo Aval (continued)'!E206-'(A) Grupo Aval (reported)'!E206</f>
        <v>1.8288011250077105E-3</v>
      </c>
      <c r="F206" s="103">
        <f>+'(B) Grupo Aval (continued)'!F206-'(A) Grupo Aval (reported)'!F206</f>
        <v>2.2696537348346063E-3</v>
      </c>
      <c r="G206" s="103">
        <f>+'(B) Grupo Aval (continued)'!G206-'(A) Grupo Aval (reported)'!G206</f>
        <v>2.0781495600663419E-3</v>
      </c>
      <c r="H206" s="103">
        <f>+'(B) Grupo Aval (continued)'!H206-'(A) Grupo Aval (reported)'!H206</f>
        <v>2.2055463381430787E-3</v>
      </c>
      <c r="I206" s="103">
        <f>+'(B) Grupo Aval (continued)'!I206-'(A) Grupo Aval (reported)'!I206</f>
        <v>2.4701217943726914E-3</v>
      </c>
      <c r="J206" s="103">
        <f>+'(B) Grupo Aval (continued)'!J206-'(A) Grupo Aval (reported)'!J206</f>
        <v>1.7582096418943469E-3</v>
      </c>
      <c r="K206" s="103">
        <f>+'(B) Grupo Aval (continued)'!K206-'(A) Grupo Aval (reported)'!K206</f>
        <v>2.2976394333261013E-3</v>
      </c>
      <c r="L206" s="103">
        <f>+'(B) Grupo Aval (continued)'!L206-'(A) Grupo Aval (reported)'!L206</f>
        <v>2.262977215478551E-3</v>
      </c>
      <c r="M206" s="103">
        <f>+'(B) Grupo Aval (continued)'!M206-'(A) Grupo Aval (reported)'!M206</f>
        <v>2.1860488925235233E-3</v>
      </c>
    </row>
    <row r="207" spans="1:13" ht="17.45" customHeight="1" x14ac:dyDescent="0.25">
      <c r="A207" s="100" t="s">
        <v>194</v>
      </c>
      <c r="B207" s="60"/>
      <c r="C207" s="103">
        <f>+'(B) Grupo Aval (continued)'!C207-'(A) Grupo Aval (reported)'!C207</f>
        <v>0</v>
      </c>
      <c r="D207" s="103">
        <f>+'(B) Grupo Aval (continued)'!D207-'(A) Grupo Aval (reported)'!D207</f>
        <v>0</v>
      </c>
      <c r="E207" s="103">
        <f>+'(B) Grupo Aval (continued)'!E207-'(A) Grupo Aval (reported)'!E207</f>
        <v>0</v>
      </c>
      <c r="F207" s="103">
        <f>+'(B) Grupo Aval (continued)'!F207-'(A) Grupo Aval (reported)'!F207</f>
        <v>0</v>
      </c>
      <c r="G207" s="103">
        <f>+'(B) Grupo Aval (continued)'!G207-'(A) Grupo Aval (reported)'!G207</f>
        <v>0</v>
      </c>
      <c r="H207" s="103">
        <f>+'(B) Grupo Aval (continued)'!H207-'(A) Grupo Aval (reported)'!H207</f>
        <v>0</v>
      </c>
      <c r="I207" s="103">
        <f>+'(B) Grupo Aval (continued)'!I207-'(A) Grupo Aval (reported)'!I207</f>
        <v>0</v>
      </c>
      <c r="J207" s="103">
        <f>+'(B) Grupo Aval (continued)'!J207-'(A) Grupo Aval (reported)'!J207</f>
        <v>0</v>
      </c>
      <c r="K207" s="103">
        <f>+'(B) Grupo Aval (continued)'!K207-'(A) Grupo Aval (reported)'!K207</f>
        <v>0</v>
      </c>
      <c r="L207" s="103">
        <f>+'(B) Grupo Aval (continued)'!L207-'(A) Grupo Aval (reported)'!L207</f>
        <v>0</v>
      </c>
      <c r="M207" s="103">
        <f>+'(B) Grupo Aval (continued)'!M207-'(A) Grupo Aval (reported)'!M207</f>
        <v>0</v>
      </c>
    </row>
    <row r="208" spans="1:13" ht="17.45" customHeight="1" x14ac:dyDescent="0.25">
      <c r="A208" s="105" t="s">
        <v>45</v>
      </c>
      <c r="B208" s="60"/>
      <c r="C208" s="106">
        <f>+'(B) Grupo Aval (continued)'!C208-'(A) Grupo Aval (reported)'!C208</f>
        <v>3.3198922088450294E-4</v>
      </c>
      <c r="D208" s="106">
        <f>+'(B) Grupo Aval (continued)'!D208-'(A) Grupo Aval (reported)'!D208</f>
        <v>1.9876707583479231E-4</v>
      </c>
      <c r="E208" s="106">
        <f>+'(B) Grupo Aval (continued)'!E208-'(A) Grupo Aval (reported)'!E208</f>
        <v>5.4874457551416095E-4</v>
      </c>
      <c r="F208" s="106">
        <f>+'(B) Grupo Aval (continued)'!F208-'(A) Grupo Aval (reported)'!F208</f>
        <v>4.344356395783594E-4</v>
      </c>
      <c r="G208" s="106">
        <f>+'(B) Grupo Aval (continued)'!G208-'(A) Grupo Aval (reported)'!G208</f>
        <v>5.1916720396073118E-4</v>
      </c>
      <c r="H208" s="106">
        <f>+'(B) Grupo Aval (continued)'!H208-'(A) Grupo Aval (reported)'!H208</f>
        <v>6.8365907107479501E-4</v>
      </c>
      <c r="I208" s="106">
        <f>+'(B) Grupo Aval (continued)'!I208-'(A) Grupo Aval (reported)'!I208</f>
        <v>4.1911505751813377E-4</v>
      </c>
      <c r="J208" s="106">
        <f>+'(B) Grupo Aval (continued)'!J208-'(A) Grupo Aval (reported)'!J208</f>
        <v>7.6695607306843938E-4</v>
      </c>
      <c r="K208" s="106">
        <f>+'(B) Grupo Aval (continued)'!K208-'(A) Grupo Aval (reported)'!K208</f>
        <v>1.112392361972421E-3</v>
      </c>
      <c r="L208" s="106">
        <f>+'(B) Grupo Aval (continued)'!L208-'(A) Grupo Aval (reported)'!L208</f>
        <v>8.6196817652002544E-4</v>
      </c>
      <c r="M208" s="106">
        <f>+'(B) Grupo Aval (continued)'!M208-'(A) Grupo Aval (reported)'!M208</f>
        <v>7.3096410634105463E-4</v>
      </c>
    </row>
    <row r="209" spans="1:13" ht="17.45" customHeight="1" x14ac:dyDescent="0.25">
      <c r="A209" s="105" t="s">
        <v>46</v>
      </c>
      <c r="B209" s="60"/>
      <c r="C209" s="103">
        <f>+'(B) Grupo Aval (continued)'!C209-'(A) Grupo Aval (reported)'!C209</f>
        <v>4.2831731418437342E-3</v>
      </c>
      <c r="D209" s="103">
        <f>+'(B) Grupo Aval (continued)'!D209-'(A) Grupo Aval (reported)'!D209</f>
        <v>2.6885269324379026E-3</v>
      </c>
      <c r="E209" s="103">
        <f>+'(B) Grupo Aval (continued)'!E209-'(A) Grupo Aval (reported)'!E209</f>
        <v>1.9992816917304302E-3</v>
      </c>
      <c r="F209" s="103">
        <f>+'(B) Grupo Aval (continued)'!F209-'(A) Grupo Aval (reported)'!F209</f>
        <v>1.9291524210515582E-3</v>
      </c>
      <c r="G209" s="103">
        <f>+'(B) Grupo Aval (continued)'!G209-'(A) Grupo Aval (reported)'!G209</f>
        <v>3.0946526584649894E-3</v>
      </c>
      <c r="H209" s="103">
        <f>+'(B) Grupo Aval (continued)'!H209-'(A) Grupo Aval (reported)'!H209</f>
        <v>5.0723378432555206E-3</v>
      </c>
      <c r="I209" s="103">
        <f>+'(B) Grupo Aval (continued)'!I209-'(A) Grupo Aval (reported)'!I209</f>
        <v>2.9131885251453653E-3</v>
      </c>
      <c r="J209" s="103">
        <f>+'(B) Grupo Aval (continued)'!J209-'(A) Grupo Aval (reported)'!J209</f>
        <v>5.1274329356956645E-3</v>
      </c>
      <c r="K209" s="103">
        <f>+'(B) Grupo Aval (continued)'!K209-'(A) Grupo Aval (reported)'!K209</f>
        <v>2.6933561180798407E-3</v>
      </c>
      <c r="L209" s="103">
        <f>+'(B) Grupo Aval (continued)'!L209-'(A) Grupo Aval (reported)'!L209</f>
        <v>3.1180279215739081E-3</v>
      </c>
      <c r="M209" s="103">
        <f>+'(B) Grupo Aval (continued)'!M209-'(A) Grupo Aval (reported)'!M209</f>
        <v>1.5265177180693885E-3</v>
      </c>
    </row>
    <row r="210" spans="1:13" ht="17.45" customHeight="1" x14ac:dyDescent="0.25">
      <c r="A210" s="100" t="s">
        <v>44</v>
      </c>
      <c r="B210" s="84"/>
      <c r="C210" s="107">
        <f>+'(B) Grupo Aval (continued)'!C210-'(A) Grupo Aval (reported)'!C210</f>
        <v>1.0270080126489993E-3</v>
      </c>
      <c r="D210" s="107">
        <f>+'(B) Grupo Aval (continued)'!D210-'(A) Grupo Aval (reported)'!D210</f>
        <v>6.9814117023287575E-4</v>
      </c>
      <c r="E210" s="107">
        <f>+'(B) Grupo Aval (continued)'!E210-'(A) Grupo Aval (reported)'!E210</f>
        <v>8.9798499119450592E-4</v>
      </c>
      <c r="F210" s="107">
        <f>+'(B) Grupo Aval (continued)'!F210-'(A) Grupo Aval (reported)'!F210</f>
        <v>8.1656725444503517E-4</v>
      </c>
      <c r="G210" s="107">
        <f>+'(B) Grupo Aval (continued)'!G210-'(A) Grupo Aval (reported)'!G210</f>
        <v>1.0490821336761359E-3</v>
      </c>
      <c r="H210" s="107">
        <f>+'(B) Grupo Aval (continued)'!H210-'(A) Grupo Aval (reported)'!H210</f>
        <v>1.437976666493708E-3</v>
      </c>
      <c r="I210" s="107">
        <f>+'(B) Grupo Aval (continued)'!I210-'(A) Grupo Aval (reported)'!I210</f>
        <v>9.6553852226029246E-4</v>
      </c>
      <c r="J210" s="107">
        <f>+'(B) Grupo Aval (continued)'!J210-'(A) Grupo Aval (reported)'!J210</f>
        <v>1.5267985222284855E-3</v>
      </c>
      <c r="K210" s="107">
        <f>+'(B) Grupo Aval (continued)'!K210-'(A) Grupo Aval (reported)'!K210</f>
        <v>1.4645265318388515E-3</v>
      </c>
      <c r="L210" s="108">
        <f>+'(B) Grupo Aval (continued)'!L210-'(A) Grupo Aval (reported)'!L210</f>
        <v>1.2757770676380606E-3</v>
      </c>
      <c r="M210" s="107">
        <f>+'(B) Grupo Aval (continued)'!M210-'(A) Grupo Aval (reported)'!M210</f>
        <v>8.8400852176800243E-4</v>
      </c>
    </row>
    <row r="211" spans="1:13" ht="17.45" customHeight="1" x14ac:dyDescent="0.25">
      <c r="A211" s="104" t="s">
        <v>190</v>
      </c>
      <c r="B211" s="60"/>
      <c r="C211" s="103">
        <f>+'(B) Grupo Aval (continued)'!C211-'(A) Grupo Aval (reported)'!C211</f>
        <v>8.7725774580734578E-4</v>
      </c>
      <c r="D211" s="103">
        <f>+'(B) Grupo Aval (continued)'!D211-'(A) Grupo Aval (reported)'!D211</f>
        <v>1.6060781552006131E-4</v>
      </c>
      <c r="E211" s="103">
        <f>+'(B) Grupo Aval (continued)'!E211-'(A) Grupo Aval (reported)'!E211</f>
        <v>6.5646158013824008E-4</v>
      </c>
      <c r="F211" s="103">
        <f>+'(B) Grupo Aval (continued)'!F211-'(A) Grupo Aval (reported)'!F211</f>
        <v>7.0916445371745074E-4</v>
      </c>
      <c r="G211" s="103">
        <f>+'(B) Grupo Aval (continued)'!G211-'(A) Grupo Aval (reported)'!G211</f>
        <v>6.0344294830522172E-4</v>
      </c>
      <c r="H211" s="103">
        <f>+'(B) Grupo Aval (continued)'!H211-'(A) Grupo Aval (reported)'!H211</f>
        <v>5.8224760905672968E-4</v>
      </c>
      <c r="I211" s="103">
        <f>+'(B) Grupo Aval (continued)'!I211-'(A) Grupo Aval (reported)'!I211</f>
        <v>1.5987459889021949E-4</v>
      </c>
      <c r="J211" s="103">
        <f>+'(B) Grupo Aval (continued)'!J211-'(A) Grupo Aval (reported)'!J211</f>
        <v>4.1821813717331235E-4</v>
      </c>
      <c r="K211" s="103">
        <f>+'(B) Grupo Aval (continued)'!K211-'(A) Grupo Aval (reported)'!K211</f>
        <v>8.3094217379151014E-4</v>
      </c>
      <c r="L211" s="103">
        <f>+'(B) Grupo Aval (continued)'!L211-'(A) Grupo Aval (reported)'!L211</f>
        <v>6.7290369633017655E-4</v>
      </c>
      <c r="M211" s="103">
        <f>+'(B) Grupo Aval (continued)'!M211-'(A) Grupo Aval (reported)'!M211</f>
        <v>6.6686912721290736E-4</v>
      </c>
    </row>
    <row r="212" spans="1:13" ht="17.45" customHeight="1" x14ac:dyDescent="0.25">
      <c r="A212" s="104" t="s">
        <v>191</v>
      </c>
      <c r="B212" s="60"/>
      <c r="C212" s="103">
        <f>+'(B) Grupo Aval (continued)'!C212-'(A) Grupo Aval (reported)'!C212</f>
        <v>1.324159948166051E-3</v>
      </c>
      <c r="D212" s="103">
        <f>+'(B) Grupo Aval (continued)'!D212-'(A) Grupo Aval (reported)'!D212</f>
        <v>2.0009509081720389E-3</v>
      </c>
      <c r="E212" s="103">
        <f>+'(B) Grupo Aval (continued)'!E212-'(A) Grupo Aval (reported)'!E212</f>
        <v>2.0286492951981303E-3</v>
      </c>
      <c r="F212" s="103">
        <f>+'(B) Grupo Aval (continued)'!F212-'(A) Grupo Aval (reported)'!F212</f>
        <v>1.7531608329146506E-3</v>
      </c>
      <c r="G212" s="103">
        <f>+'(B) Grupo Aval (continued)'!G212-'(A) Grupo Aval (reported)'!G212</f>
        <v>2.1454505640697077E-3</v>
      </c>
      <c r="H212" s="103">
        <f>+'(B) Grupo Aval (continued)'!H212-'(A) Grupo Aval (reported)'!H212</f>
        <v>2.6335046081919292E-3</v>
      </c>
      <c r="I212" s="103">
        <f>+'(B) Grupo Aval (continued)'!I212-'(A) Grupo Aval (reported)'!I212</f>
        <v>2.9002450851353251E-3</v>
      </c>
      <c r="J212" s="103">
        <f>+'(B) Grupo Aval (continued)'!J212-'(A) Grupo Aval (reported)'!J212</f>
        <v>3.3441397446079199E-3</v>
      </c>
      <c r="K212" s="103">
        <f>+'(B) Grupo Aval (continued)'!K212-'(A) Grupo Aval (reported)'!K212</f>
        <v>3.4503724923864443E-3</v>
      </c>
      <c r="L212" s="103">
        <f>+'(B) Grupo Aval (continued)'!L212-'(A) Grupo Aval (reported)'!L212</f>
        <v>3.0577871042938229E-3</v>
      </c>
      <c r="M212" s="103">
        <f>+'(B) Grupo Aval (continued)'!M212-'(A) Grupo Aval (reported)'!M212</f>
        <v>2.9067452820343426E-3</v>
      </c>
    </row>
    <row r="213" spans="1:13" ht="17.45" customHeight="1" x14ac:dyDescent="0.25">
      <c r="A213" s="105" t="s">
        <v>192</v>
      </c>
      <c r="B213" s="60"/>
      <c r="C213" s="106">
        <f>+'(B) Grupo Aval (continued)'!C213-'(A) Grupo Aval (reported)'!C213</f>
        <v>1.0650087687914742E-3</v>
      </c>
      <c r="D213" s="106">
        <f>+'(B) Grupo Aval (continued)'!D213-'(A) Grupo Aval (reported)'!D213</f>
        <v>9.4079414518961207E-4</v>
      </c>
      <c r="E213" s="106">
        <f>+'(B) Grupo Aval (continued)'!E213-'(A) Grupo Aval (reported)'!E213</f>
        <v>1.2279646718795292E-3</v>
      </c>
      <c r="F213" s="106">
        <f>+'(B) Grupo Aval (continued)'!F213-'(A) Grupo Aval (reported)'!F213</f>
        <v>1.1475642748341175E-3</v>
      </c>
      <c r="G213" s="106">
        <f>+'(B) Grupo Aval (continued)'!G213-'(A) Grupo Aval (reported)'!G213</f>
        <v>1.2242990838886789E-3</v>
      </c>
      <c r="H213" s="106">
        <f>+'(B) Grupo Aval (continued)'!H213-'(A) Grupo Aval (reported)'!H213</f>
        <v>1.3827959021369129E-3</v>
      </c>
      <c r="I213" s="106">
        <f>+'(B) Grupo Aval (continued)'!I213-'(A) Grupo Aval (reported)'!I213</f>
        <v>1.2242489517614794E-3</v>
      </c>
      <c r="J213" s="106">
        <f>+'(B) Grupo Aval (continued)'!J213-'(A) Grupo Aval (reported)'!J213</f>
        <v>1.5569960647161055E-3</v>
      </c>
      <c r="K213" s="106">
        <f>+'(B) Grupo Aval (continued)'!K213-'(A) Grupo Aval (reported)'!K213</f>
        <v>1.8524417219786191E-3</v>
      </c>
      <c r="L213" s="106">
        <f>+'(B) Grupo Aval (continued)'!L213-'(A) Grupo Aval (reported)'!L213</f>
        <v>1.6190740974674697E-3</v>
      </c>
      <c r="M213" s="106">
        <f>+'(B) Grupo Aval (continued)'!M213-'(A) Grupo Aval (reported)'!M213</f>
        <v>1.5633717219306412E-3</v>
      </c>
    </row>
    <row r="214" spans="1:13" ht="17.45" customHeight="1" x14ac:dyDescent="0.25">
      <c r="A214" s="105" t="s">
        <v>193</v>
      </c>
      <c r="B214" s="60"/>
      <c r="C214" s="103">
        <f>+'(B) Grupo Aval (continued)'!C214-'(A) Grupo Aval (reported)'!C214</f>
        <v>5.1920321627693597E-3</v>
      </c>
      <c r="D214" s="103">
        <f>+'(B) Grupo Aval (continued)'!D214-'(A) Grupo Aval (reported)'!D214</f>
        <v>2.3759111457512163E-3</v>
      </c>
      <c r="E214" s="103">
        <f>+'(B) Grupo Aval (continued)'!E214-'(A) Grupo Aval (reported)'!E214</f>
        <v>-1.1848053190584677E-3</v>
      </c>
      <c r="F214" s="103">
        <f>+'(B) Grupo Aval (continued)'!F214-'(A) Grupo Aval (reported)'!F214</f>
        <v>3.6523040017135654E-3</v>
      </c>
      <c r="G214" s="103">
        <f>+'(B) Grupo Aval (continued)'!G214-'(A) Grupo Aval (reported)'!G214</f>
        <v>1.5476529104839986E-3</v>
      </c>
      <c r="H214" s="103">
        <f>+'(B) Grupo Aval (continued)'!H214-'(A) Grupo Aval (reported)'!H214</f>
        <v>1.5251878544429941E-3</v>
      </c>
      <c r="I214" s="103">
        <f>+'(B) Grupo Aval (continued)'!I214-'(A) Grupo Aval (reported)'!I214</f>
        <v>3.5219485051795826E-3</v>
      </c>
      <c r="J214" s="103">
        <f>+'(B) Grupo Aval (continued)'!J214-'(A) Grupo Aval (reported)'!J214</f>
        <v>-7.6798391061289051E-4</v>
      </c>
      <c r="K214" s="103">
        <f>+'(B) Grupo Aval (continued)'!K214-'(A) Grupo Aval (reported)'!K214</f>
        <v>9.518067165070242E-4</v>
      </c>
      <c r="L214" s="103">
        <f>+'(B) Grupo Aval (continued)'!L214-'(A) Grupo Aval (reported)'!L214</f>
        <v>2.1074574893759079E-3</v>
      </c>
      <c r="M214" s="103">
        <f>+'(B) Grupo Aval (continued)'!M214-'(A) Grupo Aval (reported)'!M214</f>
        <v>2.3709711379342399E-3</v>
      </c>
    </row>
    <row r="215" spans="1:13" ht="17.45" customHeight="1" x14ac:dyDescent="0.25">
      <c r="A215" s="100" t="s">
        <v>47</v>
      </c>
      <c r="B215" s="84"/>
      <c r="C215" s="107">
        <f>+'(B) Grupo Aval (continued)'!C215-'(A) Grupo Aval (reported)'!C215</f>
        <v>1.9211313312579442E-3</v>
      </c>
      <c r="D215" s="107">
        <f>+'(B) Grupo Aval (continued)'!D215-'(A) Grupo Aval (reported)'!D215</f>
        <v>1.1992374213455753E-3</v>
      </c>
      <c r="E215" s="107">
        <f>+'(B) Grupo Aval (continued)'!E215-'(A) Grupo Aval (reported)'!E215</f>
        <v>7.0380782690245003E-4</v>
      </c>
      <c r="F215" s="107">
        <f>+'(B) Grupo Aval (continued)'!F215-'(A) Grupo Aval (reported)'!F215</f>
        <v>1.6427696612971096E-3</v>
      </c>
      <c r="G215" s="107">
        <f>+'(B) Grupo Aval (continued)'!G215-'(A) Grupo Aval (reported)'!G215</f>
        <v>1.2650313811710251E-3</v>
      </c>
      <c r="H215" s="107">
        <f>+'(B) Grupo Aval (continued)'!H215-'(A) Grupo Aval (reported)'!H215</f>
        <v>1.3827868221080106E-3</v>
      </c>
      <c r="I215" s="107">
        <f>+'(B) Grupo Aval (continued)'!I215-'(A) Grupo Aval (reported)'!I215</f>
        <v>1.7102485332582545E-3</v>
      </c>
      <c r="J215" s="107">
        <f>+'(B) Grupo Aval (continued)'!J215-'(A) Grupo Aval (reported)'!J215</f>
        <v>9.2503856337153648E-4</v>
      </c>
      <c r="K215" s="107">
        <f>+'(B) Grupo Aval (continued)'!K215-'(A) Grupo Aval (reported)'!K215</f>
        <v>1.5438739258248277E-3</v>
      </c>
      <c r="L215" s="108">
        <f>+'(B) Grupo Aval (continued)'!L215-'(A) Grupo Aval (reported)'!L215</f>
        <v>1.659753585717752E-3</v>
      </c>
      <c r="M215" s="108">
        <f>+'(B) Grupo Aval (continued)'!M215-'(A) Grupo Aval (reported)'!M215</f>
        <v>1.7519696816072836E-3</v>
      </c>
    </row>
    <row r="216" spans="1:13" ht="17.45" customHeight="1" x14ac:dyDescent="0.25">
      <c r="A216" s="64" t="s">
        <v>48</v>
      </c>
      <c r="B216" s="60"/>
      <c r="C216" s="61">
        <f>+'(B) Grupo Aval (continued)'!C216-'(A) Grupo Aval (reported)'!C216</f>
        <v>-1.0135468556297933E-2</v>
      </c>
      <c r="D216" s="61">
        <f>+'(B) Grupo Aval (continued)'!D216-'(A) Grupo Aval (reported)'!D216</f>
        <v>-7.7510526426771698E-3</v>
      </c>
      <c r="E216" s="61">
        <f>+'(B) Grupo Aval (continued)'!E216-'(A) Grupo Aval (reported)'!E216</f>
        <v>-4.704980807731185E-3</v>
      </c>
      <c r="F216" s="61">
        <f>+'(B) Grupo Aval (continued)'!F216-'(A) Grupo Aval (reported)'!F216</f>
        <v>-5.8120935621452929E-3</v>
      </c>
      <c r="G216" s="61">
        <f>+'(B) Grupo Aval (continued)'!G216-'(A) Grupo Aval (reported)'!G216</f>
        <v>-9.7991571200600758E-3</v>
      </c>
      <c r="H216" s="61">
        <f>+'(B) Grupo Aval (continued)'!H216-'(A) Grupo Aval (reported)'!H216</f>
        <v>-9.4609803798535452E-3</v>
      </c>
      <c r="I216" s="61">
        <f>+'(B) Grupo Aval (continued)'!I216-'(A) Grupo Aval (reported)'!I216</f>
        <v>-1.0601616697642813E-2</v>
      </c>
      <c r="J216" s="61">
        <f>+'(B) Grupo Aval (continued)'!J216-'(A) Grupo Aval (reported)'!J216</f>
        <v>-8.5489277486129334E-3</v>
      </c>
      <c r="K216" s="61">
        <f>+'(B) Grupo Aval (continued)'!K216-'(A) Grupo Aval (reported)'!K216</f>
        <v>-6.4561107785021665E-3</v>
      </c>
      <c r="L216" s="61">
        <f>+'(B) Grupo Aval (continued)'!L216-'(A) Grupo Aval (reported)'!L216</f>
        <v>-3.7705660340895397E-3</v>
      </c>
      <c r="M216" s="61">
        <f>+'(B) Grupo Aval (continued)'!M216-'(A) Grupo Aval (reported)'!M216</f>
        <v>-4.1278554421423364E-3</v>
      </c>
    </row>
    <row r="217" spans="1:13" ht="17.45" customHeight="1" x14ac:dyDescent="0.25">
      <c r="A217" s="64" t="s">
        <v>49</v>
      </c>
      <c r="B217" s="60"/>
      <c r="C217" s="61">
        <f>+'(B) Grupo Aval (continued)'!C217-'(A) Grupo Aval (reported)'!C217</f>
        <v>-1.6565351728292238E-3</v>
      </c>
      <c r="D217" s="61">
        <f>+'(B) Grupo Aval (continued)'!D217-'(A) Grupo Aval (reported)'!D217</f>
        <v>-1.6592299246645688E-3</v>
      </c>
      <c r="E217" s="61">
        <f>+'(B) Grupo Aval (continued)'!E217-'(A) Grupo Aval (reported)'!E217</f>
        <v>-1.3850197079804775E-3</v>
      </c>
      <c r="F217" s="61">
        <f>+'(B) Grupo Aval (continued)'!F217-'(A) Grupo Aval (reported)'!F217</f>
        <v>-1.6111804670756007E-3</v>
      </c>
      <c r="G217" s="61">
        <f>+'(B) Grupo Aval (continued)'!G217-'(A) Grupo Aval (reported)'!G217</f>
        <v>-1.5114480614534243E-3</v>
      </c>
      <c r="H217" s="61">
        <f>+'(B) Grupo Aval (continued)'!H217-'(A) Grupo Aval (reported)'!H217</f>
        <v>-1.6167538435651121E-3</v>
      </c>
      <c r="I217" s="61">
        <f>+'(B) Grupo Aval (continued)'!I217-'(A) Grupo Aval (reported)'!I217</f>
        <v>-1.6819050313876399E-3</v>
      </c>
      <c r="J217" s="61">
        <f>+'(B) Grupo Aval (continued)'!J217-'(A) Grupo Aval (reported)'!J217</f>
        <v>-1.8687002013730684E-3</v>
      </c>
      <c r="K217" s="61">
        <f>+'(B) Grupo Aval (continued)'!K217-'(A) Grupo Aval (reported)'!K217</f>
        <v>-1.4940508380529884E-3</v>
      </c>
      <c r="L217" s="61">
        <f>+'(B) Grupo Aval (continued)'!L217-'(A) Grupo Aval (reported)'!L217</f>
        <v>-1.3835128608500995E-3</v>
      </c>
      <c r="M217" s="61">
        <f>+'(B) Grupo Aval (continued)'!M217-'(A) Grupo Aval (reported)'!M217</f>
        <v>-1.3466697522561896E-3</v>
      </c>
    </row>
    <row r="218" spans="1:13" ht="17.45" customHeight="1" x14ac:dyDescent="0.25">
      <c r="A218" s="64" t="s">
        <v>50</v>
      </c>
      <c r="B218" s="60"/>
      <c r="C218" s="62">
        <f>+'(B) Grupo Aval (continued)'!C218-'(A) Grupo Aval (reported)'!C218</f>
        <v>9.2833224787217117E-4</v>
      </c>
      <c r="D218" s="62">
        <f>+'(B) Grupo Aval (continued)'!D218-'(A) Grupo Aval (reported)'!D218</f>
        <v>3.0229593592442372E-3</v>
      </c>
      <c r="E218" s="62">
        <f>+'(B) Grupo Aval (continued)'!E218-'(A) Grupo Aval (reported)'!E218</f>
        <v>3.1435372398030126E-3</v>
      </c>
      <c r="F218" s="62">
        <f>+'(B) Grupo Aval (continued)'!F218-'(A) Grupo Aval (reported)'!F218</f>
        <v>1.906701471540706E-3</v>
      </c>
      <c r="G218" s="62">
        <f>+'(B) Grupo Aval (continued)'!G218-'(A) Grupo Aval (reported)'!G218</f>
        <v>1.8040316794980249E-3</v>
      </c>
      <c r="H218" s="62">
        <f>+'(B) Grupo Aval (continued)'!H218-'(A) Grupo Aval (reported)'!H218</f>
        <v>3.2041613092935739E-3</v>
      </c>
      <c r="I218" s="62">
        <f>+'(B) Grupo Aval (continued)'!I218-'(A) Grupo Aval (reported)'!I218</f>
        <v>3.4534155188003235E-3</v>
      </c>
      <c r="J218" s="62">
        <f>+'(B) Grupo Aval (continued)'!J218-'(A) Grupo Aval (reported)'!J218</f>
        <v>4.374484976898213E-3</v>
      </c>
      <c r="K218" s="62">
        <f>+'(B) Grupo Aval (continued)'!K218-'(A) Grupo Aval (reported)'!K218</f>
        <v>1.822993496610692E-3</v>
      </c>
      <c r="L218" s="62">
        <f>+'(B) Grupo Aval (continued)'!L218-'(A) Grupo Aval (reported)'!L218</f>
        <v>1.7106000499297336E-3</v>
      </c>
      <c r="M218" s="62">
        <f>+'(B) Grupo Aval (continued)'!M218-'(A) Grupo Aval (reported)'!M218</f>
        <v>1.5843351223971125E-3</v>
      </c>
    </row>
    <row r="219" spans="1:13" ht="17.45" customHeight="1" x14ac:dyDescent="0.25">
      <c r="A219" s="64" t="s">
        <v>51</v>
      </c>
      <c r="B219" s="60"/>
      <c r="C219" s="61">
        <f>+'(B) Grupo Aval (continued)'!C219-'(A) Grupo Aval (reported)'!C219</f>
        <v>4.8966443882275668E-3</v>
      </c>
      <c r="D219" s="61">
        <f>+'(B) Grupo Aval (continued)'!D219-'(A) Grupo Aval (reported)'!D219</f>
        <v>-2.5668935561437567E-3</v>
      </c>
      <c r="E219" s="61">
        <f>+'(B) Grupo Aval (continued)'!E219-'(A) Grupo Aval (reported)'!E219</f>
        <v>1.2812854328715984E-2</v>
      </c>
      <c r="F219" s="61">
        <f>+'(B) Grupo Aval (continued)'!F219-'(A) Grupo Aval (reported)'!F219</f>
        <v>3.1805602965473634E-2</v>
      </c>
      <c r="G219" s="61">
        <f>+'(B) Grupo Aval (continued)'!G219-'(A) Grupo Aval (reported)'!G219</f>
        <v>5.2026477346868716E-3</v>
      </c>
      <c r="H219" s="61">
        <f>+'(B) Grupo Aval (continued)'!H219-'(A) Grupo Aval (reported)'!H219</f>
        <v>7.437038386798267E-3</v>
      </c>
      <c r="I219" s="61">
        <f>+'(B) Grupo Aval (continued)'!I219-'(A) Grupo Aval (reported)'!I219</f>
        <v>5.5911246821266358E-4</v>
      </c>
      <c r="J219" s="61">
        <f>+'(B) Grupo Aval (continued)'!J219-'(A) Grupo Aval (reported)'!J219</f>
        <v>1.6932547511776253E-3</v>
      </c>
      <c r="K219" s="61">
        <f>+'(B) Grupo Aval (continued)'!K219-'(A) Grupo Aval (reported)'!K219</f>
        <v>6.8602724560260508E-3</v>
      </c>
      <c r="L219" s="61">
        <f>+'(B) Grupo Aval (continued)'!L219-'(A) Grupo Aval (reported)'!L219</f>
        <v>5.7646822690127775E-3</v>
      </c>
      <c r="M219" s="61">
        <f>+'(B) Grupo Aval (continued)'!M219-'(A) Grupo Aval (reported)'!M219</f>
        <v>3.5471333126633753E-3</v>
      </c>
    </row>
    <row r="220" spans="1:13" ht="17.45" customHeight="1" x14ac:dyDescent="0.25">
      <c r="A220" s="64" t="s">
        <v>52</v>
      </c>
      <c r="B220" s="60"/>
      <c r="C220" s="61">
        <f>+'(B) Grupo Aval (continued)'!C220-'(A) Grupo Aval (reported)'!C220</f>
        <v>0</v>
      </c>
      <c r="D220" s="61">
        <f>+'(B) Grupo Aval (continued)'!D220-'(A) Grupo Aval (reported)'!D220</f>
        <v>1.0951239914902544E-11</v>
      </c>
      <c r="E220" s="61">
        <f>+'(B) Grupo Aval (continued)'!E220-'(A) Grupo Aval (reported)'!E220</f>
        <v>-1.4469536679939665E-12</v>
      </c>
      <c r="F220" s="61">
        <f>+'(B) Grupo Aval (continued)'!F220-'(A) Grupo Aval (reported)'!F220</f>
        <v>9.3401994694097823E-8</v>
      </c>
      <c r="G220" s="61">
        <f>+'(B) Grupo Aval (continued)'!G220-'(A) Grupo Aval (reported)'!G220</f>
        <v>5.4056168404037486E-5</v>
      </c>
      <c r="H220" s="61">
        <f>+'(B) Grupo Aval (continued)'!H220-'(A) Grupo Aval (reported)'!H220</f>
        <v>-1.077675385035004E-4</v>
      </c>
      <c r="I220" s="61">
        <f>+'(B) Grupo Aval (continued)'!I220-'(A) Grupo Aval (reported)'!I220</f>
        <v>8.4066642536129166E-12</v>
      </c>
      <c r="J220" s="61">
        <f>+'(B) Grupo Aval (continued)'!J220-'(A) Grupo Aval (reported)'!J220</f>
        <v>3.9408082908032327E-9</v>
      </c>
      <c r="K220" s="61">
        <f>+'(B) Grupo Aval (continued)'!K220-'(A) Grupo Aval (reported)'!K220</f>
        <v>2.4424906541753444E-15</v>
      </c>
      <c r="L220" s="61">
        <f>+'(B) Grupo Aval (continued)'!L220-'(A) Grupo Aval (reported)'!L220</f>
        <v>2.9967578418776952E-10</v>
      </c>
      <c r="M220" s="61">
        <f>+'(B) Grupo Aval (continued)'!M220-'(A) Grupo Aval (reported)'!M220</f>
        <v>-2.2897717055769817E-10</v>
      </c>
    </row>
    <row r="221" spans="1:13" ht="17.45" customHeight="1" x14ac:dyDescent="0.25">
      <c r="A221" s="64" t="s">
        <v>53</v>
      </c>
      <c r="B221" s="60"/>
      <c r="C221" s="61">
        <f>+'(B) Grupo Aval (continued)'!C221-'(A) Grupo Aval (reported)'!C221</f>
        <v>1.7302797637460537E-4</v>
      </c>
      <c r="D221" s="61">
        <f>+'(B) Grupo Aval (continued)'!D221-'(A) Grupo Aval (reported)'!D221</f>
        <v>5.5424113337880498E-4</v>
      </c>
      <c r="E221" s="61">
        <f>+'(B) Grupo Aval (continued)'!E221-'(A) Grupo Aval (reported)'!E221</f>
        <v>1.3628666210839802E-3</v>
      </c>
      <c r="F221" s="61">
        <f>+'(B) Grupo Aval (continued)'!F221-'(A) Grupo Aval (reported)'!F221</f>
        <v>1.6248821983603084E-3</v>
      </c>
      <c r="G221" s="61">
        <f>+'(B) Grupo Aval (continued)'!G221-'(A) Grupo Aval (reported)'!G221</f>
        <v>6.5196449097495307E-4</v>
      </c>
      <c r="H221" s="61">
        <f>+'(B) Grupo Aval (continued)'!H221-'(A) Grupo Aval (reported)'!H221</f>
        <v>6.7592355477021082E-4</v>
      </c>
      <c r="I221" s="61">
        <f>+'(B) Grupo Aval (continued)'!I221-'(A) Grupo Aval (reported)'!I221</f>
        <v>8.2842903527756417E-4</v>
      </c>
      <c r="J221" s="61">
        <f>+'(B) Grupo Aval (continued)'!J221-'(A) Grupo Aval (reported)'!J221</f>
        <v>4.2501897063156047E-4</v>
      </c>
      <c r="K221" s="61">
        <f>+'(B) Grupo Aval (continued)'!K221-'(A) Grupo Aval (reported)'!K221</f>
        <v>5.740596915682003E-4</v>
      </c>
      <c r="L221" s="61">
        <f>+'(B) Grupo Aval (continued)'!L221-'(A) Grupo Aval (reported)'!L221</f>
        <v>4.7109644262956218E-4</v>
      </c>
      <c r="M221" s="61">
        <f>+'(B) Grupo Aval (continued)'!M221-'(A) Grupo Aval (reported)'!M221</f>
        <v>9.875332378492252E-6</v>
      </c>
    </row>
    <row r="222" spans="1:13" ht="17.45" customHeight="1" x14ac:dyDescent="0.25">
      <c r="A222" s="64" t="s">
        <v>54</v>
      </c>
      <c r="B222" s="60"/>
      <c r="C222" s="61">
        <f>+'(B) Grupo Aval (continued)'!C222-'(A) Grupo Aval (reported)'!C222</f>
        <v>3.5563823749067136E-4</v>
      </c>
      <c r="D222" s="61">
        <f>+'(B) Grupo Aval (continued)'!D222-'(A) Grupo Aval (reported)'!D222</f>
        <v>5.160356371852956E-4</v>
      </c>
      <c r="E222" s="61">
        <f>+'(B) Grupo Aval (continued)'!E222-'(A) Grupo Aval (reported)'!E222</f>
        <v>1.0933088240073913E-3</v>
      </c>
      <c r="F222" s="61">
        <f>+'(B) Grupo Aval (continued)'!F222-'(A) Grupo Aval (reported)'!F222</f>
        <v>1.249403756074137E-3</v>
      </c>
      <c r="G222" s="61">
        <f>+'(B) Grupo Aval (continued)'!G222-'(A) Grupo Aval (reported)'!G222</f>
        <v>1.4535930384056775E-3</v>
      </c>
      <c r="H222" s="61">
        <f>+'(B) Grupo Aval (continued)'!H222-'(A) Grupo Aval (reported)'!H222</f>
        <v>7.4779911868973203E-4</v>
      </c>
      <c r="I222" s="61">
        <f>+'(B) Grupo Aval (continued)'!I222-'(A) Grupo Aval (reported)'!I222</f>
        <v>6.9193410781195896E-4</v>
      </c>
      <c r="J222" s="61">
        <f>+'(B) Grupo Aval (continued)'!J222-'(A) Grupo Aval (reported)'!J222</f>
        <v>4.5195014361747166E-4</v>
      </c>
      <c r="K222" s="61">
        <f>+'(B) Grupo Aval (continued)'!K222-'(A) Grupo Aval (reported)'!K222</f>
        <v>6.7091111151360711E-4</v>
      </c>
      <c r="L222" s="61">
        <f>+'(B) Grupo Aval (continued)'!L222-'(A) Grupo Aval (reported)'!L222</f>
        <v>4.5827068139980137E-4</v>
      </c>
      <c r="M222" s="61">
        <f>+'(B) Grupo Aval (continued)'!M222-'(A) Grupo Aval (reported)'!M222</f>
        <v>3.5236498389264181E-4</v>
      </c>
    </row>
    <row r="223" spans="1:13" ht="17.45" customHeight="1" x14ac:dyDescent="0.25">
      <c r="A223" s="64" t="s">
        <v>55</v>
      </c>
      <c r="B223" s="60"/>
      <c r="C223" s="62">
        <f>+'(B) Grupo Aval (continued)'!C223-'(A) Grupo Aval (reported)'!C223</f>
        <v>8.6487232011615497E-4</v>
      </c>
      <c r="D223" s="62">
        <f>+'(B) Grupo Aval (continued)'!D223-'(A) Grupo Aval (reported)'!D223</f>
        <v>9.9105213779744974E-4</v>
      </c>
      <c r="E223" s="62">
        <f>+'(B) Grupo Aval (continued)'!E223-'(A) Grupo Aval (reported)'!E223</f>
        <v>1.4156491178973912E-3</v>
      </c>
      <c r="F223" s="62">
        <f>+'(B) Grupo Aval (continued)'!F223-'(A) Grupo Aval (reported)'!F223</f>
        <v>1.5465968167389307E-3</v>
      </c>
      <c r="G223" s="62">
        <f>+'(B) Grupo Aval (continued)'!G223-'(A) Grupo Aval (reported)'!G223</f>
        <v>1.8230032781172932E-3</v>
      </c>
      <c r="H223" s="62">
        <f>+'(B) Grupo Aval (continued)'!H223-'(A) Grupo Aval (reported)'!H223</f>
        <v>1.2458337545175821E-3</v>
      </c>
      <c r="I223" s="62">
        <f>+'(B) Grupo Aval (continued)'!I223-'(A) Grupo Aval (reported)'!I223</f>
        <v>6.4630257186783224E-4</v>
      </c>
      <c r="J223" s="62">
        <f>+'(B) Grupo Aval (continued)'!J223-'(A) Grupo Aval (reported)'!J223</f>
        <v>5.6232743403385188E-4</v>
      </c>
      <c r="K223" s="62">
        <f>+'(B) Grupo Aval (continued)'!K223-'(A) Grupo Aval (reported)'!K223</f>
        <v>9.6747933523426421E-4</v>
      </c>
      <c r="L223" s="62">
        <f>+'(B) Grupo Aval (continued)'!L223-'(A) Grupo Aval (reported)'!L223</f>
        <v>8.4364936832071261E-4</v>
      </c>
      <c r="M223" s="62">
        <f>+'(B) Grupo Aval (continued)'!M223-'(A) Grupo Aval (reported)'!M223</f>
        <v>6.9116987445413253E-4</v>
      </c>
    </row>
    <row r="224" spans="1:13" ht="17.45" customHeight="1" x14ac:dyDescent="0.25">
      <c r="A224" s="64" t="s">
        <v>56</v>
      </c>
      <c r="B224" s="60"/>
      <c r="C224" s="61">
        <f>+'(B) Grupo Aval (continued)'!C224-'(A) Grupo Aval (reported)'!C224</f>
        <v>6.8686779124656816E-2</v>
      </c>
      <c r="D224" s="62">
        <f>+'(B) Grupo Aval (continued)'!D224-'(A) Grupo Aval (reported)'!D224</f>
        <v>4.8419440804926328E-2</v>
      </c>
      <c r="E224" s="62">
        <f>+'(B) Grupo Aval (continued)'!E224-'(A) Grupo Aval (reported)'!E224</f>
        <v>3.4160446316609638E-2</v>
      </c>
      <c r="F224" s="62">
        <f>+'(B) Grupo Aval (continued)'!F224-'(A) Grupo Aval (reported)'!F224</f>
        <v>2.6679059276158212E-2</v>
      </c>
      <c r="G224" s="62">
        <f>+'(B) Grupo Aval (continued)'!G224-'(A) Grupo Aval (reported)'!G224</f>
        <v>4.4205729690484308E-2</v>
      </c>
      <c r="H224" s="62">
        <f>+'(B) Grupo Aval (continued)'!H224-'(A) Grupo Aval (reported)'!H224</f>
        <v>4.5545876194752921E-2</v>
      </c>
      <c r="I224" s="62">
        <f>+'(B) Grupo Aval (continued)'!I224-'(A) Grupo Aval (reported)'!I224</f>
        <v>4.1718560326602705E-2</v>
      </c>
      <c r="J224" s="62">
        <f>+'(B) Grupo Aval (continued)'!J224-'(A) Grupo Aval (reported)'!J224</f>
        <v>4.8987514172449731E-2</v>
      </c>
      <c r="K224" s="62">
        <f>+'(B) Grupo Aval (continued)'!K224-'(A) Grupo Aval (reported)'!K224</f>
        <v>4.3849318972977613E-2</v>
      </c>
      <c r="L224" s="62">
        <f>+'(B) Grupo Aval (continued)'!L224-'(A) Grupo Aval (reported)'!L224</f>
        <v>4.3288247643796351E-2</v>
      </c>
      <c r="M224" s="62">
        <f>+'(B) Grupo Aval (continued)'!M224-'(A) Grupo Aval (reported)'!M224</f>
        <v>4.8426587714304969E-2</v>
      </c>
    </row>
    <row r="225" spans="1:13" ht="17.45" customHeight="1" x14ac:dyDescent="0.25">
      <c r="A225" s="64" t="s">
        <v>57</v>
      </c>
      <c r="B225" s="60"/>
      <c r="C225" s="61">
        <f>+'(B) Grupo Aval (continued)'!C225-'(A) Grupo Aval (reported)'!C225</f>
        <v>8.633233514105032E-2</v>
      </c>
      <c r="D225" s="61">
        <f>+'(B) Grupo Aval (continued)'!D225-'(A) Grupo Aval (reported)'!D225</f>
        <v>6.3795126460983731E-2</v>
      </c>
      <c r="E225" s="61">
        <f>+'(B) Grupo Aval (continued)'!E225-'(A) Grupo Aval (reported)'!E225</f>
        <v>4.3308305974008254E-2</v>
      </c>
      <c r="F225" s="61">
        <f>+'(B) Grupo Aval (continued)'!F225-'(A) Grupo Aval (reported)'!F225</f>
        <v>3.4391718402134286E-2</v>
      </c>
      <c r="G225" s="61">
        <f>+'(B) Grupo Aval (continued)'!G225-'(A) Grupo Aval (reported)'!G225</f>
        <v>2.9797523696211581E-2</v>
      </c>
      <c r="H225" s="61">
        <f>+'(B) Grupo Aval (continued)'!H225-'(A) Grupo Aval (reported)'!H225</f>
        <v>5.4292940135842516E-2</v>
      </c>
      <c r="I225" s="61">
        <f>+'(B) Grupo Aval (continued)'!I225-'(A) Grupo Aval (reported)'!I225</f>
        <v>5.3737264389904782E-2</v>
      </c>
      <c r="J225" s="61">
        <f>+'(B) Grupo Aval (continued)'!J225-'(A) Grupo Aval (reported)'!J225</f>
        <v>6.0604707244665157E-2</v>
      </c>
      <c r="K225" s="61">
        <f>+'(B) Grupo Aval (continued)'!K225-'(A) Grupo Aval (reported)'!K225</f>
        <v>5.1617280306299529E-2</v>
      </c>
      <c r="L225" s="61">
        <f>+'(B) Grupo Aval (continued)'!L225-'(A) Grupo Aval (reported)'!L225</f>
        <v>5.4862226670524095E-2</v>
      </c>
      <c r="M225" s="61">
        <f>+'(B) Grupo Aval (continued)'!M225-'(A) Grupo Aval (reported)'!M225</f>
        <v>5.2746054148324006E-2</v>
      </c>
    </row>
    <row r="226" spans="1:13" ht="17.45" customHeight="1" x14ac:dyDescent="0.25">
      <c r="A226" s="64" t="s">
        <v>58</v>
      </c>
      <c r="B226" s="60"/>
      <c r="C226" s="61">
        <f>+'(B) Grupo Aval (continued)'!C226-'(A) Grupo Aval (reported)'!C226</f>
        <v>3.532253499249606E-3</v>
      </c>
      <c r="D226" s="61">
        <f>+'(B) Grupo Aval (continued)'!D226-'(A) Grupo Aval (reported)'!D226</f>
        <v>3.0480758138260455E-3</v>
      </c>
      <c r="E226" s="61">
        <f>+'(B) Grupo Aval (continued)'!E226-'(A) Grupo Aval (reported)'!E226</f>
        <v>3.2114774168412741E-3</v>
      </c>
      <c r="F226" s="61">
        <f>+'(B) Grupo Aval (continued)'!F226-'(A) Grupo Aval (reported)'!F226</f>
        <v>3.1072189964519853E-3</v>
      </c>
      <c r="G226" s="61">
        <f>+'(B) Grupo Aval (continued)'!G226-'(A) Grupo Aval (reported)'!G226</f>
        <v>3.240079230195328E-3</v>
      </c>
      <c r="H226" s="61">
        <f>+'(B) Grupo Aval (continued)'!H226-'(A) Grupo Aval (reported)'!H226</f>
        <v>3.3113310080344627E-3</v>
      </c>
      <c r="I226" s="61">
        <f>+'(B) Grupo Aval (continued)'!I226-'(A) Grupo Aval (reported)'!I226</f>
        <v>3.2112840873095155E-3</v>
      </c>
      <c r="J226" s="61">
        <f>+'(B) Grupo Aval (continued)'!J226-'(A) Grupo Aval (reported)'!J226</f>
        <v>3.0227080559459482E-3</v>
      </c>
      <c r="K226" s="61">
        <f>+'(B) Grupo Aval (continued)'!K226-'(A) Grupo Aval (reported)'!K226</f>
        <v>2.8291692907778249E-3</v>
      </c>
      <c r="L226" s="61">
        <f>+'(B) Grupo Aval (continued)'!L226-'(A) Grupo Aval (reported)'!L226</f>
        <v>2.5520859619940633E-3</v>
      </c>
      <c r="M226" s="61">
        <f>+'(B) Grupo Aval (continued)'!M226-'(A) Grupo Aval (reported)'!M226</f>
        <v>2.2577472320848141E-3</v>
      </c>
    </row>
    <row r="227" spans="1:13" ht="17.45" customHeight="1" x14ac:dyDescent="0.25">
      <c r="A227" s="64" t="s">
        <v>59</v>
      </c>
      <c r="B227" s="65"/>
      <c r="C227" s="61">
        <f>+'(B) Grupo Aval (continued)'!C227-'(A) Grupo Aval (reported)'!C227</f>
        <v>1.1814485648791798E-3</v>
      </c>
      <c r="D227" s="61">
        <f>+'(B) Grupo Aval (continued)'!D227-'(A) Grupo Aval (reported)'!D227</f>
        <v>2.1491301114099082E-3</v>
      </c>
      <c r="E227" s="61">
        <f>+'(B) Grupo Aval (continued)'!E227-'(A) Grupo Aval (reported)'!E227</f>
        <v>-1.3586217789393618E-5</v>
      </c>
      <c r="F227" s="61">
        <f>+'(B) Grupo Aval (continued)'!F227-'(A) Grupo Aval (reported)'!F227</f>
        <v>1.3772330853114648E-3</v>
      </c>
      <c r="G227" s="61">
        <f>+'(B) Grupo Aval (continued)'!G227-'(A) Grupo Aval (reported)'!G227</f>
        <v>1.4254547664499101E-3</v>
      </c>
      <c r="H227" s="61">
        <f>+'(B) Grupo Aval (continued)'!H227-'(A) Grupo Aval (reported)'!H227</f>
        <v>1.9940618941440627E-3</v>
      </c>
      <c r="I227" s="61">
        <f>+'(B) Grupo Aval (continued)'!I227-'(A) Grupo Aval (reported)'!I227</f>
        <v>1.9093768117247542E-3</v>
      </c>
      <c r="J227" s="61">
        <f>+'(B) Grupo Aval (continued)'!J227-'(A) Grupo Aval (reported)'!J227</f>
        <v>2.0912094532782172E-3</v>
      </c>
      <c r="K227" s="61">
        <f>+'(B) Grupo Aval (continued)'!K227-'(A) Grupo Aval (reported)'!K227</f>
        <v>1.6775474381646588E-3</v>
      </c>
      <c r="L227" s="61">
        <f>+'(B) Grupo Aval (continued)'!L227-'(A) Grupo Aval (reported)'!L227</f>
        <v>1.9872547756816933E-3</v>
      </c>
      <c r="M227" s="61">
        <f>+'(B) Grupo Aval (continued)'!M227-'(A) Grupo Aval (reported)'!M227</f>
        <v>1.417435118248718E-3</v>
      </c>
    </row>
    <row r="228" spans="1:13" ht="17.45" customHeight="1" x14ac:dyDescent="0.25">
      <c r="A228" s="64" t="s">
        <v>60</v>
      </c>
      <c r="B228" s="65"/>
      <c r="C228" s="62">
        <f>+'(B) Grupo Aval (continued)'!C228-'(A) Grupo Aval (reported)'!C228</f>
        <v>-5.7378960220241249E-2</v>
      </c>
      <c r="D228" s="62">
        <f>+'(B) Grupo Aval (continued)'!D228-'(A) Grupo Aval (reported)'!D228</f>
        <v>-5.2386843894117296E-2</v>
      </c>
      <c r="E228" s="62">
        <f>+'(B) Grupo Aval (continued)'!E228-'(A) Grupo Aval (reported)'!E228</f>
        <v>-5.0216671629909504E-2</v>
      </c>
      <c r="F228" s="62">
        <f>+'(B) Grupo Aval (continued)'!F228-'(A) Grupo Aval (reported)'!F228</f>
        <v>-4.6105666911006926E-2</v>
      </c>
      <c r="G228" s="62">
        <f>+'(B) Grupo Aval (continued)'!G228-'(A) Grupo Aval (reported)'!G228</f>
        <v>-4.5358561393380126E-2</v>
      </c>
      <c r="H228" s="62">
        <f>+'(B) Grupo Aval (continued)'!H228-'(A) Grupo Aval (reported)'!H228</f>
        <v>-4.7842342467888099E-2</v>
      </c>
      <c r="I228" s="62">
        <f>+'(B) Grupo Aval (continued)'!I228-'(A) Grupo Aval (reported)'!I228</f>
        <v>-4.8407390292994901E-2</v>
      </c>
      <c r="J228" s="62">
        <f>+'(B) Grupo Aval (continued)'!J228-'(A) Grupo Aval (reported)'!J228</f>
        <v>-5.0953810251091358E-2</v>
      </c>
      <c r="K228" s="62">
        <f>+'(B) Grupo Aval (continued)'!K228-'(A) Grupo Aval (reported)'!K228</f>
        <v>-4.8311353795760126E-2</v>
      </c>
      <c r="L228" s="62">
        <f>+'(B) Grupo Aval (continued)'!L228-'(A) Grupo Aval (reported)'!L228</f>
        <v>-4.6185951890724053E-2</v>
      </c>
      <c r="M228" s="62">
        <f>+'(B) Grupo Aval (continued)'!M228-'(A) Grupo Aval (reported)'!M228</f>
        <v>-4.4558750794978064E-2</v>
      </c>
    </row>
    <row r="229" spans="1:13" ht="17.45" customHeight="1" x14ac:dyDescent="0.25">
      <c r="A229" s="64" t="s">
        <v>61</v>
      </c>
      <c r="B229" s="109"/>
      <c r="C229" s="62">
        <f>+'(B) Grupo Aval (continued)'!C229-'(A) Grupo Aval (reported)'!C229</f>
        <v>2.0098461115810151E-2</v>
      </c>
      <c r="D229" s="62">
        <f>+'(B) Grupo Aval (continued)'!D229-'(A) Grupo Aval (reported)'!D229</f>
        <v>1.8097752269207179E-2</v>
      </c>
      <c r="E229" s="62">
        <f>+'(B) Grupo Aval (continued)'!E229-'(A) Grupo Aval (reported)'!E229</f>
        <v>1.5427561514448351E-2</v>
      </c>
      <c r="F229" s="62">
        <f>+'(B) Grupo Aval (continued)'!F229-'(A) Grupo Aval (reported)'!F229</f>
        <v>1.4586025400924907E-2</v>
      </c>
      <c r="G229" s="62">
        <f>+'(B) Grupo Aval (continued)'!G229-'(A) Grupo Aval (reported)'!G229</f>
        <v>1.5272219063094505E-2</v>
      </c>
      <c r="H229" s="62">
        <f>+'(B) Grupo Aval (continued)'!H229-'(A) Grupo Aval (reported)'!H229</f>
        <v>1.597139967543626E-2</v>
      </c>
      <c r="I229" s="62">
        <f>+'(B) Grupo Aval (continued)'!I229-'(A) Grupo Aval (reported)'!I229</f>
        <v>1.5417092054943904E-2</v>
      </c>
      <c r="J229" s="62">
        <f>+'(B) Grupo Aval (continued)'!J229-'(A) Grupo Aval (reported)'!J229</f>
        <v>1.8920368876682803E-2</v>
      </c>
      <c r="K229" s="62">
        <f>+'(B) Grupo Aval (continued)'!K229-'(A) Grupo Aval (reported)'!K229</f>
        <v>2.1783094915021728E-2</v>
      </c>
      <c r="L229" s="62">
        <f>+'(B) Grupo Aval (continued)'!L229-'(A) Grupo Aval (reported)'!L229</f>
        <v>2.2645526501331226E-2</v>
      </c>
      <c r="M229" s="62">
        <f>+'(B) Grupo Aval (continued)'!M229-'(A) Grupo Aval (reported)'!M229</f>
        <v>2.3842789694717537E-2</v>
      </c>
    </row>
    <row r="230" spans="1:13" ht="17.45" customHeight="1" x14ac:dyDescent="0.25">
      <c r="A230" s="64" t="s">
        <v>62</v>
      </c>
      <c r="B230" s="109"/>
      <c r="C230" s="62">
        <f>+'(B) Grupo Aval (continued)'!C230-'(A) Grupo Aval (reported)'!C230</f>
        <v>5.4303759829388565E-3</v>
      </c>
      <c r="D230" s="62">
        <f>+'(B) Grupo Aval (continued)'!D230-'(A) Grupo Aval (reported)'!D230</f>
        <v>4.8449865381836044E-3</v>
      </c>
      <c r="E230" s="62">
        <f>+'(B) Grupo Aval (continued)'!E230-'(A) Grupo Aval (reported)'!E230</f>
        <v>7.0589470590767672E-3</v>
      </c>
      <c r="F230" s="62">
        <f>+'(B) Grupo Aval (continued)'!F230-'(A) Grupo Aval (reported)'!F230</f>
        <v>8.1628556082846415E-3</v>
      </c>
      <c r="G230" s="62">
        <f>+'(B) Grupo Aval (continued)'!G230-'(A) Grupo Aval (reported)'!G230</f>
        <v>8.5802930439872194E-3</v>
      </c>
      <c r="H230" s="62">
        <f>+'(B) Grupo Aval (continued)'!H230-'(A) Grupo Aval (reported)'!H230</f>
        <v>8.2204215795565611E-3</v>
      </c>
      <c r="I230" s="62">
        <f>+'(B) Grupo Aval (continued)'!I230-'(A) Grupo Aval (reported)'!I230</f>
        <v>7.7659040859901496E-3</v>
      </c>
      <c r="J230" s="62">
        <f>+'(B) Grupo Aval (continued)'!J230-'(A) Grupo Aval (reported)'!J230</f>
        <v>7.2279001779329416E-3</v>
      </c>
      <c r="K230" s="62">
        <f>+'(B) Grupo Aval (continued)'!K230-'(A) Grupo Aval (reported)'!K230</f>
        <v>8.380429508329762E-3</v>
      </c>
      <c r="L230" s="62">
        <f>+'(B) Grupo Aval (continued)'!L230-'(A) Grupo Aval (reported)'!L230</f>
        <v>7.9413878344503225E-3</v>
      </c>
      <c r="M230" s="62">
        <f>+'(B) Grupo Aval (continued)'!M230-'(A) Grupo Aval (reported)'!M230</f>
        <v>8.1098349943308778E-3</v>
      </c>
    </row>
    <row r="231" spans="1:13" ht="17.45" customHeight="1" x14ac:dyDescent="0.2">
      <c r="A231" s="64" t="s">
        <v>63</v>
      </c>
    </row>
    <row r="234" spans="1:13" ht="16.5" x14ac:dyDescent="0.25">
      <c r="A234" s="64"/>
      <c r="B234" s="65"/>
      <c r="C234" s="66"/>
      <c r="D234" s="66"/>
      <c r="E234" s="66"/>
      <c r="F234" s="66"/>
      <c r="G234" s="66"/>
      <c r="H234" s="66"/>
      <c r="I234" s="66"/>
      <c r="J234" s="66"/>
      <c r="K234" s="66"/>
      <c r="L234" s="66"/>
      <c r="M234" s="66"/>
    </row>
    <row r="235" spans="1:13" ht="18.75" x14ac:dyDescent="0.2">
      <c r="A235" s="64"/>
      <c r="B235" s="67"/>
    </row>
    <row r="236" spans="1:13" ht="18.75" x14ac:dyDescent="0.2">
      <c r="A236" s="64"/>
      <c r="B236" s="68"/>
    </row>
    <row r="239" spans="1:13" ht="16.5" x14ac:dyDescent="0.2">
      <c r="A239" s="71" t="s">
        <v>66</v>
      </c>
      <c r="B239" s="72"/>
      <c r="C239" s="73"/>
      <c r="D239" s="73"/>
      <c r="E239" s="73"/>
      <c r="F239" s="73"/>
      <c r="G239" s="73"/>
      <c r="H239" s="73"/>
      <c r="I239" s="73"/>
      <c r="J239" s="73"/>
      <c r="K239" s="73"/>
      <c r="L239" s="73"/>
      <c r="M239" s="73"/>
    </row>
    <row r="240" spans="1:13" x14ac:dyDescent="0.2">
      <c r="A240" s="72"/>
      <c r="B240" s="72"/>
      <c r="C240" s="73"/>
      <c r="D240" s="73"/>
      <c r="E240" s="73"/>
      <c r="F240" s="73"/>
      <c r="G240" s="73"/>
      <c r="H240" s="73"/>
      <c r="I240" s="73"/>
      <c r="J240" s="73"/>
      <c r="K240" s="73"/>
      <c r="L240" s="73"/>
      <c r="M240" s="73"/>
    </row>
    <row r="241" spans="1:13" ht="16.5" x14ac:dyDescent="0.25">
      <c r="A241" s="64" t="s">
        <v>67</v>
      </c>
      <c r="B241" s="70"/>
      <c r="C241" s="162">
        <f>+'(B) Grupo Aval (continued)'!C241-'(A) Grupo Aval (reported)'!C241</f>
        <v>-814.04317213381273</v>
      </c>
      <c r="D241" s="162">
        <f>+'(B) Grupo Aval (continued)'!D241-'(A) Grupo Aval (reported)'!D241</f>
        <v>-704.30064402144308</v>
      </c>
      <c r="E241" s="162">
        <f>+'(B) Grupo Aval (continued)'!E241-'(A) Grupo Aval (reported)'!E241</f>
        <v>-558.79300857096314</v>
      </c>
      <c r="F241" s="162">
        <f>+'(B) Grupo Aval (continued)'!F241-'(A) Grupo Aval (reported)'!F241</f>
        <v>-488.15563659989493</v>
      </c>
      <c r="G241" s="162">
        <f>+'(B) Grupo Aval (continued)'!G241-'(A) Grupo Aval (reported)'!G241</f>
        <v>-709.84534102730686</v>
      </c>
      <c r="H241" s="162">
        <f>+'(B) Grupo Aval (continued)'!H241-'(A) Grupo Aval (reported)'!H241</f>
        <v>-768.651224255138</v>
      </c>
      <c r="I241" s="162">
        <f>+'(B) Grupo Aval (continued)'!I241-'(A) Grupo Aval (reported)'!I241</f>
        <v>-761.43285327962622</v>
      </c>
      <c r="J241" s="162">
        <f>+'(B) Grupo Aval (continued)'!J241-'(A) Grupo Aval (reported)'!J241</f>
        <v>-818.21026766878458</v>
      </c>
      <c r="K241" s="162">
        <f>+'(B) Grupo Aval (continued)'!K241-'(A) Grupo Aval (reported)'!K241</f>
        <v>-727.5699502199077</v>
      </c>
      <c r="L241" s="162">
        <f>+'(B) Grupo Aval (continued)'!L241-'(A) Grupo Aval (reported)'!L241</f>
        <v>-665.08623892601463</v>
      </c>
      <c r="M241" s="162">
        <f>+'(B) Grupo Aval (continued)'!M241-'(A) Grupo Aval (reported)'!M241</f>
        <v>-709.31012345055024</v>
      </c>
    </row>
    <row r="242" spans="1:13" ht="16.5" x14ac:dyDescent="0.25">
      <c r="A242" s="64" t="s">
        <v>68</v>
      </c>
      <c r="B242" s="70"/>
      <c r="C242" s="162">
        <f>+'(B) Grupo Aval (continued)'!C242-'(A) Grupo Aval (reported)'!C242</f>
        <v>-538.04316473448944</v>
      </c>
      <c r="D242" s="162">
        <f>+'(B) Grupo Aval (continued)'!D242-'(A) Grupo Aval (reported)'!D242</f>
        <v>-471.93318621901017</v>
      </c>
      <c r="E242" s="162">
        <f>+'(B) Grupo Aval (continued)'!E242-'(A) Grupo Aval (reported)'!E242</f>
        <v>-383.33650916022634</v>
      </c>
      <c r="F242" s="162">
        <f>+'(B) Grupo Aval (continued)'!F242-'(A) Grupo Aval (reported)'!F242</f>
        <v>-344.20819100023255</v>
      </c>
      <c r="G242" s="162">
        <f>+'(B) Grupo Aval (continued)'!G242-'(A) Grupo Aval (reported)'!G242</f>
        <v>-330.0590701678957</v>
      </c>
      <c r="H242" s="162">
        <f>+'(B) Grupo Aval (continued)'!H242-'(A) Grupo Aval (reported)'!H242</f>
        <v>-517.83572673414801</v>
      </c>
      <c r="I242" s="162">
        <f>+'(B) Grupo Aval (continued)'!I242-'(A) Grupo Aval (reported)'!I242</f>
        <v>-554.44260505617331</v>
      </c>
      <c r="J242" s="162">
        <f>+'(B) Grupo Aval (continued)'!J242-'(A) Grupo Aval (reported)'!J242</f>
        <v>-594.11931301266122</v>
      </c>
      <c r="K242" s="162">
        <f>+'(B) Grupo Aval (continued)'!K242-'(A) Grupo Aval (reported)'!K242</f>
        <v>-479.32839476786012</v>
      </c>
      <c r="L242" s="162">
        <f>+'(B) Grupo Aval (continued)'!L242-'(A) Grupo Aval (reported)'!L242</f>
        <v>-465.10834045500087</v>
      </c>
      <c r="M242" s="162">
        <f>+'(B) Grupo Aval (continued)'!M242-'(A) Grupo Aval (reported)'!M242</f>
        <v>-449.53754355675119</v>
      </c>
    </row>
    <row r="243" spans="1:13" ht="16.5" x14ac:dyDescent="0.25">
      <c r="A243" s="64" t="s">
        <v>69</v>
      </c>
      <c r="B243" s="70"/>
      <c r="C243" s="162">
        <f>+'(B) Grupo Aval (continued)'!C243-'(A) Grupo Aval (reported)'!C243</f>
        <v>-31.493899872116117</v>
      </c>
      <c r="D243" s="162">
        <f>+'(B) Grupo Aval (continued)'!D243-'(A) Grupo Aval (reported)'!D243</f>
        <v>-22.958982114537321</v>
      </c>
      <c r="E243" s="162">
        <f>+'(B) Grupo Aval (continued)'!E243-'(A) Grupo Aval (reported)'!E243</f>
        <v>-72.765779868538289</v>
      </c>
      <c r="F243" s="162">
        <f>+'(B) Grupo Aval (continued)'!F243-'(A) Grupo Aval (reported)'!F243</f>
        <v>-35.102830558636697</v>
      </c>
      <c r="G243" s="162">
        <f>+'(B) Grupo Aval (continued)'!G243-'(A) Grupo Aval (reported)'!G243</f>
        <v>-26.362211858423734</v>
      </c>
      <c r="H243" s="162">
        <f>+'(B) Grupo Aval (continued)'!H243-'(A) Grupo Aval (reported)'!H243</f>
        <v>-11.148790447497959</v>
      </c>
      <c r="I243" s="162">
        <f>+'(B) Grupo Aval (continued)'!I243-'(A) Grupo Aval (reported)'!I243</f>
        <v>-26.790831327116166</v>
      </c>
      <c r="J243" s="162">
        <f>+'(B) Grupo Aval (continued)'!J243-'(A) Grupo Aval (reported)'!J243</f>
        <v>-40.794041286091669</v>
      </c>
      <c r="K243" s="162">
        <f>+'(B) Grupo Aval (continued)'!K243-'(A) Grupo Aval (reported)'!K243</f>
        <v>-63.176528273179883</v>
      </c>
      <c r="L243" s="162">
        <f>+'(B) Grupo Aval (continued)'!L243-'(A) Grupo Aval (reported)'!L243</f>
        <v>-30.61157164834276</v>
      </c>
      <c r="M243" s="162">
        <f>+'(B) Grupo Aval (continued)'!M243-'(A) Grupo Aval (reported)'!M243</f>
        <v>-28.419590914482342</v>
      </c>
    </row>
    <row r="244" spans="1:13" ht="16.5" x14ac:dyDescent="0.25">
      <c r="A244" s="70"/>
      <c r="B244" s="70"/>
      <c r="C244" s="162">
        <f>+'(B) Grupo Aval (continued)'!C244-'(A) Grupo Aval (reported)'!C244</f>
        <v>0</v>
      </c>
      <c r="D244" s="162">
        <f>+'(B) Grupo Aval (continued)'!D244-'(A) Grupo Aval (reported)'!D244</f>
        <v>0</v>
      </c>
      <c r="E244" s="162">
        <f>+'(B) Grupo Aval (continued)'!E244-'(A) Grupo Aval (reported)'!E244</f>
        <v>0</v>
      </c>
      <c r="F244" s="162">
        <f>+'(B) Grupo Aval (continued)'!F244-'(A) Grupo Aval (reported)'!F244</f>
        <v>0</v>
      </c>
      <c r="G244" s="162">
        <f>+'(B) Grupo Aval (continued)'!G244-'(A) Grupo Aval (reported)'!G244</f>
        <v>0</v>
      </c>
      <c r="H244" s="162">
        <f>+'(B) Grupo Aval (continued)'!H244-'(A) Grupo Aval (reported)'!H244</f>
        <v>0</v>
      </c>
      <c r="I244" s="162">
        <f>+'(B) Grupo Aval (continued)'!I244-'(A) Grupo Aval (reported)'!I244</f>
        <v>0</v>
      </c>
      <c r="J244" s="162">
        <f>+'(B) Grupo Aval (continued)'!J244-'(A) Grupo Aval (reported)'!J244</f>
        <v>0</v>
      </c>
      <c r="K244" s="162">
        <f>+'(B) Grupo Aval (continued)'!K244-'(A) Grupo Aval (reported)'!K244</f>
        <v>0</v>
      </c>
      <c r="L244" s="162">
        <f>+'(B) Grupo Aval (continued)'!L244-'(A) Grupo Aval (reported)'!L244</f>
        <v>0</v>
      </c>
      <c r="M244" s="162">
        <f>+'(B) Grupo Aval (continued)'!M244-'(A) Grupo Aval (reported)'!M244</f>
        <v>0</v>
      </c>
    </row>
    <row r="245" spans="1:13" ht="16.5" x14ac:dyDescent="0.25">
      <c r="A245" s="93" t="s">
        <v>195</v>
      </c>
      <c r="B245" s="70"/>
      <c r="C245" s="162">
        <f>+'(B) Grupo Aval (continued)'!C245-'(A) Grupo Aval (reported)'!C245</f>
        <v>-21835.260153927113</v>
      </c>
      <c r="D245" s="162">
        <f>+'(B) Grupo Aval (continued)'!D245-'(A) Grupo Aval (reported)'!D245</f>
        <v>-20258.458881482104</v>
      </c>
      <c r="E245" s="162">
        <f>+'(B) Grupo Aval (continued)'!E245-'(A) Grupo Aval (reported)'!E245</f>
        <v>-18875.618027322285</v>
      </c>
      <c r="F245" s="162">
        <f>+'(B) Grupo Aval (continued)'!F245-'(A) Grupo Aval (reported)'!F245</f>
        <v>-17941.355461569416</v>
      </c>
      <c r="G245" s="162">
        <f>+'(B) Grupo Aval (continued)'!G245-'(A) Grupo Aval (reported)'!G245</f>
        <v>-17412.242387946637</v>
      </c>
      <c r="H245" s="162">
        <f>+'(B) Grupo Aval (continued)'!H245-'(A) Grupo Aval (reported)'!H245</f>
        <v>-18305.457526211627</v>
      </c>
      <c r="I245" s="162">
        <f>+'(B) Grupo Aval (continued)'!I245-'(A) Grupo Aval (reported)'!I245</f>
        <v>-19421.300601271039</v>
      </c>
      <c r="J245" s="162">
        <f>+'(B) Grupo Aval (continued)'!J245-'(A) Grupo Aval (reported)'!J245</f>
        <v>-20385.787934667111</v>
      </c>
      <c r="K245" s="162">
        <f>+'(B) Grupo Aval (continued)'!K245-'(A) Grupo Aval (reported)'!K245</f>
        <v>-20424.705013702274</v>
      </c>
      <c r="L245" s="162">
        <f>+'(B) Grupo Aval (continued)'!L245-'(A) Grupo Aval (reported)'!L245</f>
        <v>-19435.187783658563</v>
      </c>
      <c r="M245" s="162">
        <f>+'(B) Grupo Aval (continued)'!M245-'(A) Grupo Aval (reported)'!M245</f>
        <v>-18769.702701502567</v>
      </c>
    </row>
    <row r="246" spans="1:13" ht="16.5" x14ac:dyDescent="0.25">
      <c r="A246" s="64" t="s">
        <v>196</v>
      </c>
      <c r="B246" s="70"/>
      <c r="C246" s="162">
        <f>+'(B) Grupo Aval (continued)'!C246-'(A) Grupo Aval (reported)'!C246</f>
        <v>-17692.818156202033</v>
      </c>
      <c r="D246" s="162">
        <f>+'(B) Grupo Aval (continued)'!D246-'(A) Grupo Aval (reported)'!D246</f>
        <v>-16510.51724463253</v>
      </c>
      <c r="E246" s="162">
        <f>+'(B) Grupo Aval (continued)'!E246-'(A) Grupo Aval (reported)'!E246</f>
        <v>-15363.495255953923</v>
      </c>
      <c r="F246" s="162">
        <f>+'(B) Grupo Aval (continued)'!F246-'(A) Grupo Aval (reported)'!F246</f>
        <v>-14544.239091777679</v>
      </c>
      <c r="G246" s="162">
        <f>+'(B) Grupo Aval (continued)'!G246-'(A) Grupo Aval (reported)'!G246</f>
        <v>-14053.956787038012</v>
      </c>
      <c r="H246" s="162">
        <f>+'(B) Grupo Aval (continued)'!H246-'(A) Grupo Aval (reported)'!H246</f>
        <v>-14695.544064349611</v>
      </c>
      <c r="I246" s="162">
        <f>+'(B) Grupo Aval (continued)'!I246-'(A) Grupo Aval (reported)'!I246</f>
        <v>-15546.83419106275</v>
      </c>
      <c r="J246" s="162">
        <f>+'(B) Grupo Aval (continued)'!J246-'(A) Grupo Aval (reported)'!J246</f>
        <v>-16324.34568322968</v>
      </c>
      <c r="K246" s="162">
        <f>+'(B) Grupo Aval (continued)'!K246-'(A) Grupo Aval (reported)'!K246</f>
        <v>-16475.68687038598</v>
      </c>
      <c r="L246" s="162">
        <f>+'(B) Grupo Aval (continued)'!L246-'(A) Grupo Aval (reported)'!L246</f>
        <v>-15850.899860017933</v>
      </c>
      <c r="M246" s="162">
        <f>+'(B) Grupo Aval (continued)'!M246-'(A) Grupo Aval (reported)'!M246</f>
        <v>-15474.455583822273</v>
      </c>
    </row>
    <row r="247" spans="1:13" ht="16.5" x14ac:dyDescent="0.25">
      <c r="A247" s="64" t="s">
        <v>197</v>
      </c>
      <c r="B247" s="70"/>
      <c r="C247" s="162">
        <f>+'(B) Grupo Aval (continued)'!C247-'(A) Grupo Aval (reported)'!C247</f>
        <v>-4071.7877589862219</v>
      </c>
      <c r="D247" s="162">
        <f>+'(B) Grupo Aval (continued)'!D247-'(A) Grupo Aval (reported)'!D247</f>
        <v>-3585.2109960065172</v>
      </c>
      <c r="E247" s="162">
        <f>+'(B) Grupo Aval (continued)'!E247-'(A) Grupo Aval (reported)'!E247</f>
        <v>-3301.8712124029262</v>
      </c>
      <c r="F247" s="162">
        <f>+'(B) Grupo Aval (continued)'!F247-'(A) Grupo Aval (reported)'!F247</f>
        <v>-3263.4224287719298</v>
      </c>
      <c r="G247" s="162">
        <f>+'(B) Grupo Aval (continued)'!G247-'(A) Grupo Aval (reported)'!G247</f>
        <v>-3285.9703113612413</v>
      </c>
      <c r="H247" s="162">
        <f>+'(B) Grupo Aval (continued)'!H247-'(A) Grupo Aval (reported)'!H247</f>
        <v>-3535.4238977713612</v>
      </c>
      <c r="I247" s="162">
        <f>+'(B) Grupo Aval (continued)'!I247-'(A) Grupo Aval (reported)'!I247</f>
        <v>-3826.0065380237284</v>
      </c>
      <c r="J247" s="162">
        <f>+'(B) Grupo Aval (continued)'!J247-'(A) Grupo Aval (reported)'!J247</f>
        <v>-3989.2500488979531</v>
      </c>
      <c r="K247" s="162">
        <f>+'(B) Grupo Aval (continued)'!K247-'(A) Grupo Aval (reported)'!K247</f>
        <v>-3828.4905653654059</v>
      </c>
      <c r="L247" s="162">
        <f>+'(B) Grupo Aval (continued)'!L247-'(A) Grupo Aval (reported)'!L247</f>
        <v>-3462.7574020852044</v>
      </c>
      <c r="M247" s="162">
        <f>+'(B) Grupo Aval (continued)'!M247-'(A) Grupo Aval (reported)'!M247</f>
        <v>-3105.812162660528</v>
      </c>
    </row>
    <row r="248" spans="1:13" ht="16.5" x14ac:dyDescent="0.25">
      <c r="A248" s="64" t="s">
        <v>198</v>
      </c>
      <c r="B248" s="70"/>
      <c r="C248" s="162">
        <f>+'(B) Grupo Aval (continued)'!C248-'(A) Grupo Aval (reported)'!C248</f>
        <v>-70.65423873887994</v>
      </c>
      <c r="D248" s="162">
        <f>+'(B) Grupo Aval (continued)'!D248-'(A) Grupo Aval (reported)'!D248</f>
        <v>-162.7306408430627</v>
      </c>
      <c r="E248" s="162">
        <f>+'(B) Grupo Aval (continued)'!E248-'(A) Grupo Aval (reported)'!E248</f>
        <v>-210.25155896545039</v>
      </c>
      <c r="F248" s="162">
        <f>+'(B) Grupo Aval (continued)'!F248-'(A) Grupo Aval (reported)'!F248</f>
        <v>-133.69394101979697</v>
      </c>
      <c r="G248" s="162">
        <f>+'(B) Grupo Aval (continued)'!G248-'(A) Grupo Aval (reported)'!G248</f>
        <v>-72.31528954741151</v>
      </c>
      <c r="H248" s="162">
        <f>+'(B) Grupo Aval (continued)'!H248-'(A) Grupo Aval (reported)'!H248</f>
        <v>-74.489564090639306</v>
      </c>
      <c r="I248" s="162">
        <f>+'(B) Grupo Aval (continued)'!I248-'(A) Grupo Aval (reported)'!I248</f>
        <v>-48.459872184540586</v>
      </c>
      <c r="J248" s="162">
        <f>+'(B) Grupo Aval (continued)'!J248-'(A) Grupo Aval (reported)'!J248</f>
        <v>-72.19220253949004</v>
      </c>
      <c r="K248" s="162">
        <f>+'(B) Grupo Aval (continued)'!K248-'(A) Grupo Aval (reported)'!K248</f>
        <v>-120.52757795088155</v>
      </c>
      <c r="L248" s="162">
        <f>+'(B) Grupo Aval (continued)'!L248-'(A) Grupo Aval (reported)'!L248</f>
        <v>-121.53052155546538</v>
      </c>
      <c r="M248" s="162">
        <f>+'(B) Grupo Aval (continued)'!M248-'(A) Grupo Aval (reported)'!M248</f>
        <v>-189.43495501978487</v>
      </c>
    </row>
    <row r="249" spans="1:13" ht="16.5" x14ac:dyDescent="0.25">
      <c r="A249" s="70"/>
      <c r="B249" s="70"/>
      <c r="C249" s="162">
        <f>+'(B) Grupo Aval (continued)'!C249-'(A) Grupo Aval (reported)'!C249</f>
        <v>0</v>
      </c>
      <c r="D249" s="162">
        <f>+'(B) Grupo Aval (continued)'!D249-'(A) Grupo Aval (reported)'!D249</f>
        <v>0</v>
      </c>
      <c r="E249" s="162">
        <f>+'(B) Grupo Aval (continued)'!E249-'(A) Grupo Aval (reported)'!E249</f>
        <v>0</v>
      </c>
      <c r="F249" s="162">
        <f>+'(B) Grupo Aval (continued)'!F249-'(A) Grupo Aval (reported)'!F249</f>
        <v>0</v>
      </c>
      <c r="G249" s="162">
        <f>+'(B) Grupo Aval (continued)'!G249-'(A) Grupo Aval (reported)'!G249</f>
        <v>0</v>
      </c>
      <c r="H249" s="162">
        <f>+'(B) Grupo Aval (continued)'!H249-'(A) Grupo Aval (reported)'!H249</f>
        <v>0</v>
      </c>
      <c r="I249" s="162">
        <f>+'(B) Grupo Aval (continued)'!I249-'(A) Grupo Aval (reported)'!I249</f>
        <v>0</v>
      </c>
      <c r="J249" s="162">
        <f>+'(B) Grupo Aval (continued)'!J249-'(A) Grupo Aval (reported)'!J249</f>
        <v>0</v>
      </c>
      <c r="K249" s="162">
        <f>+'(B) Grupo Aval (continued)'!K249-'(A) Grupo Aval (reported)'!K249</f>
        <v>0</v>
      </c>
      <c r="L249" s="162">
        <f>+'(B) Grupo Aval (continued)'!L249-'(A) Grupo Aval (reported)'!L249</f>
        <v>0</v>
      </c>
      <c r="M249" s="162">
        <f>+'(B) Grupo Aval (continued)'!M249-'(A) Grupo Aval (reported)'!M249</f>
        <v>0</v>
      </c>
    </row>
    <row r="250" spans="1:13" ht="16.5" x14ac:dyDescent="0.25">
      <c r="B250" s="70"/>
      <c r="C250" s="162">
        <f>+'(B) Grupo Aval (continued)'!C250-'(A) Grupo Aval (reported)'!C250</f>
        <v>0</v>
      </c>
      <c r="D250" s="162">
        <f>+'(B) Grupo Aval (continued)'!D250-'(A) Grupo Aval (reported)'!D250</f>
        <v>0</v>
      </c>
      <c r="E250" s="162">
        <f>+'(B) Grupo Aval (continued)'!E250-'(A) Grupo Aval (reported)'!E250</f>
        <v>0</v>
      </c>
      <c r="F250" s="162">
        <f>+'(B) Grupo Aval (continued)'!F250-'(A) Grupo Aval (reported)'!F250</f>
        <v>0</v>
      </c>
      <c r="G250" s="162">
        <f>+'(B) Grupo Aval (continued)'!G250-'(A) Grupo Aval (reported)'!G250</f>
        <v>0</v>
      </c>
      <c r="H250" s="162">
        <f>+'(B) Grupo Aval (continued)'!H250-'(A) Grupo Aval (reported)'!H250</f>
        <v>0</v>
      </c>
      <c r="I250" s="162">
        <f>+'(B) Grupo Aval (continued)'!I250-'(A) Grupo Aval (reported)'!I250</f>
        <v>0</v>
      </c>
      <c r="J250" s="162">
        <f>+'(B) Grupo Aval (continued)'!J250-'(A) Grupo Aval (reported)'!J250</f>
        <v>0</v>
      </c>
      <c r="K250" s="162">
        <f>+'(B) Grupo Aval (continued)'!K250-'(A) Grupo Aval (reported)'!K250</f>
        <v>0</v>
      </c>
      <c r="L250" s="162">
        <f>+'(B) Grupo Aval (continued)'!L250-'(A) Grupo Aval (reported)'!L250</f>
        <v>0</v>
      </c>
      <c r="M250" s="162">
        <f>+'(B) Grupo Aval (continued)'!M250-'(A) Grupo Aval (reported)'!M250</f>
        <v>0</v>
      </c>
    </row>
    <row r="251" spans="1:13" ht="16.5" x14ac:dyDescent="0.25">
      <c r="A251" s="64" t="s">
        <v>196</v>
      </c>
      <c r="B251" s="70"/>
      <c r="C251" s="162">
        <f>+'(B) Grupo Aval (continued)'!C251-'(A) Grupo Aval (reported)'!C251</f>
        <v>-21990.499272585294</v>
      </c>
      <c r="D251" s="162">
        <f>+'(B) Grupo Aval (continued)'!D251-'(A) Grupo Aval (reported)'!D251</f>
        <v>-20397.881616101455</v>
      </c>
      <c r="E251" s="162">
        <f>+'(B) Grupo Aval (continued)'!E251-'(A) Grupo Aval (reported)'!E251</f>
        <v>-19004.249059148482</v>
      </c>
      <c r="F251" s="162">
        <f>+'(B) Grupo Aval (continued)'!F251-'(A) Grupo Aval (reported)'!F251</f>
        <v>-18063.321313242574</v>
      </c>
      <c r="G251" s="162">
        <f>+'(B) Grupo Aval (continued)'!G251-'(A) Grupo Aval (reported)'!G251</f>
        <v>-17529.815836212365</v>
      </c>
      <c r="H251" s="162">
        <f>+'(B) Grupo Aval (continued)'!H251-'(A) Grupo Aval (reported)'!H251</f>
        <v>-18425.9763130559</v>
      </c>
      <c r="I251" s="162">
        <f>+'(B) Grupo Aval (continued)'!I251-'(A) Grupo Aval (reported)'!I251</f>
        <v>-19546.031943914248</v>
      </c>
      <c r="J251" s="162">
        <f>+'(B) Grupo Aval (continued)'!J251-'(A) Grupo Aval (reported)'!J251</f>
        <v>-20514.219544316788</v>
      </c>
      <c r="K251" s="162">
        <f>+'(B) Grupo Aval (continued)'!K251-'(A) Grupo Aval (reported)'!K251</f>
        <v>-20553.050532729423</v>
      </c>
      <c r="L251" s="162">
        <f>+'(B) Grupo Aval (continued)'!L251-'(A) Grupo Aval (reported)'!L251</f>
        <v>-19558.070326585206</v>
      </c>
      <c r="M251" s="162">
        <f>+'(B) Grupo Aval (continued)'!M251-'(A) Grupo Aval (reported)'!M251</f>
        <v>-18889.658510157809</v>
      </c>
    </row>
    <row r="252" spans="1:13" ht="16.5" x14ac:dyDescent="0.25">
      <c r="A252" s="64" t="s">
        <v>197</v>
      </c>
      <c r="B252" s="70"/>
      <c r="C252" s="162">
        <f>+'(B) Grupo Aval (continued)'!C252-'(A) Grupo Aval (reported)'!C252</f>
        <v>-17692.818156202033</v>
      </c>
      <c r="D252" s="162">
        <f>+'(B) Grupo Aval (continued)'!D252-'(A) Grupo Aval (reported)'!D252</f>
        <v>-16510.51724463253</v>
      </c>
      <c r="E252" s="162">
        <f>+'(B) Grupo Aval (continued)'!E252-'(A) Grupo Aval (reported)'!E252</f>
        <v>-15363.495255953923</v>
      </c>
      <c r="F252" s="162">
        <f>+'(B) Grupo Aval (continued)'!F252-'(A) Grupo Aval (reported)'!F252</f>
        <v>-14544.239091777679</v>
      </c>
      <c r="G252" s="162">
        <f>+'(B) Grupo Aval (continued)'!G252-'(A) Grupo Aval (reported)'!G252</f>
        <v>-14053.956787038012</v>
      </c>
      <c r="H252" s="162">
        <f>+'(B) Grupo Aval (continued)'!H252-'(A) Grupo Aval (reported)'!H252</f>
        <v>-14695.544064349611</v>
      </c>
      <c r="I252" s="162">
        <f>+'(B) Grupo Aval (continued)'!I252-'(A) Grupo Aval (reported)'!I252</f>
        <v>-15546.83419106275</v>
      </c>
      <c r="J252" s="162">
        <f>+'(B) Grupo Aval (continued)'!J252-'(A) Grupo Aval (reported)'!J252</f>
        <v>-16324.34568322968</v>
      </c>
      <c r="K252" s="162">
        <f>+'(B) Grupo Aval (continued)'!K252-'(A) Grupo Aval (reported)'!K252</f>
        <v>-16475.68687038598</v>
      </c>
      <c r="L252" s="162">
        <f>+'(B) Grupo Aval (continued)'!L252-'(A) Grupo Aval (reported)'!L252</f>
        <v>-15850.899860017933</v>
      </c>
      <c r="M252" s="162">
        <f>+'(B) Grupo Aval (continued)'!M252-'(A) Grupo Aval (reported)'!M252</f>
        <v>-15474.455583822273</v>
      </c>
    </row>
    <row r="253" spans="1:13" ht="16.5" x14ac:dyDescent="0.25">
      <c r="A253" s="64" t="s">
        <v>198</v>
      </c>
      <c r="B253" s="70"/>
      <c r="C253" s="162">
        <f>+'(B) Grupo Aval (continued)'!C253-'(A) Grupo Aval (reported)'!C253</f>
        <v>-4227.0268776443991</v>
      </c>
      <c r="D253" s="162">
        <f>+'(B) Grupo Aval (continued)'!D253-'(A) Grupo Aval (reported)'!D253</f>
        <v>-3724.6337306258647</v>
      </c>
      <c r="E253" s="162">
        <f>+'(B) Grupo Aval (continued)'!E253-'(A) Grupo Aval (reported)'!E253</f>
        <v>-3430.5022442291011</v>
      </c>
      <c r="F253" s="162">
        <f>+'(B) Grupo Aval (continued)'!F253-'(A) Grupo Aval (reported)'!F253</f>
        <v>-3385.3882804450914</v>
      </c>
      <c r="G253" s="162">
        <f>+'(B) Grupo Aval (continued)'!G253-'(A) Grupo Aval (reported)'!G253</f>
        <v>-3403.5437596269621</v>
      </c>
      <c r="H253" s="162">
        <f>+'(B) Grupo Aval (continued)'!H253-'(A) Grupo Aval (reported)'!H253</f>
        <v>-3655.9426846156493</v>
      </c>
      <c r="I253" s="162">
        <f>+'(B) Grupo Aval (continued)'!I253-'(A) Grupo Aval (reported)'!I253</f>
        <v>-3950.7378806669221</v>
      </c>
      <c r="J253" s="162">
        <f>+'(B) Grupo Aval (continued)'!J253-'(A) Grupo Aval (reported)'!J253</f>
        <v>-4117.6816585476408</v>
      </c>
      <c r="K253" s="162">
        <f>+'(B) Grupo Aval (continued)'!K253-'(A) Grupo Aval (reported)'!K253</f>
        <v>-3956.836084392562</v>
      </c>
      <c r="L253" s="162">
        <f>+'(B) Grupo Aval (continued)'!L253-'(A) Grupo Aval (reported)'!L253</f>
        <v>-3585.6399450118188</v>
      </c>
      <c r="M253" s="162">
        <f>+'(B) Grupo Aval (continued)'!M253-'(A) Grupo Aval (reported)'!M253</f>
        <v>-3225.7679713157704</v>
      </c>
    </row>
    <row r="254" spans="1:13" ht="16.5" x14ac:dyDescent="0.25">
      <c r="A254" s="70"/>
      <c r="B254" s="70"/>
      <c r="C254" s="162">
        <f>+'(B) Grupo Aval (continued)'!C254-'(A) Grupo Aval (reported)'!C254</f>
        <v>-70.65423873887994</v>
      </c>
      <c r="D254" s="162">
        <f>+'(B) Grupo Aval (continued)'!D254-'(A) Grupo Aval (reported)'!D254</f>
        <v>-162.7306408430627</v>
      </c>
      <c r="E254" s="162">
        <f>+'(B) Grupo Aval (continued)'!E254-'(A) Grupo Aval (reported)'!E254</f>
        <v>-210.25155896545039</v>
      </c>
      <c r="F254" s="162">
        <f>+'(B) Grupo Aval (continued)'!F254-'(A) Grupo Aval (reported)'!F254</f>
        <v>-133.69394101979697</v>
      </c>
      <c r="G254" s="162">
        <f>+'(B) Grupo Aval (continued)'!G254-'(A) Grupo Aval (reported)'!G254</f>
        <v>-72.31528954741151</v>
      </c>
      <c r="H254" s="162">
        <f>+'(B) Grupo Aval (continued)'!H254-'(A) Grupo Aval (reported)'!H254</f>
        <v>-74.489564090639306</v>
      </c>
      <c r="I254" s="162">
        <f>+'(B) Grupo Aval (continued)'!I254-'(A) Grupo Aval (reported)'!I254</f>
        <v>-48.459872184540586</v>
      </c>
      <c r="J254" s="162">
        <f>+'(B) Grupo Aval (continued)'!J254-'(A) Grupo Aval (reported)'!J254</f>
        <v>-72.19220253949004</v>
      </c>
      <c r="K254" s="162">
        <f>+'(B) Grupo Aval (continued)'!K254-'(A) Grupo Aval (reported)'!K254</f>
        <v>-120.52757795088155</v>
      </c>
      <c r="L254" s="162">
        <f>+'(B) Grupo Aval (continued)'!L254-'(A) Grupo Aval (reported)'!L254</f>
        <v>-121.53052155546538</v>
      </c>
      <c r="M254" s="162">
        <f>+'(B) Grupo Aval (continued)'!M254-'(A) Grupo Aval (reported)'!M254</f>
        <v>-189.43495501978487</v>
      </c>
    </row>
    <row r="255" spans="1:13" ht="16.5" x14ac:dyDescent="0.25">
      <c r="A255" s="77"/>
      <c r="B255" s="70"/>
      <c r="C255" s="162"/>
      <c r="D255" s="162"/>
      <c r="E255" s="162"/>
      <c r="F255" s="162"/>
      <c r="G255" s="162"/>
      <c r="H255" s="162"/>
      <c r="I255" s="162"/>
      <c r="J255" s="162"/>
      <c r="K255" s="162"/>
      <c r="L255" s="162"/>
      <c r="M255" s="162"/>
    </row>
    <row r="256" spans="1:13" ht="16.5" x14ac:dyDescent="0.25">
      <c r="A256" s="70"/>
      <c r="B256" s="70"/>
      <c r="C256" s="162"/>
      <c r="D256" s="162"/>
      <c r="E256" s="162"/>
      <c r="F256" s="162"/>
      <c r="G256" s="162"/>
      <c r="H256" s="162"/>
      <c r="I256" s="162"/>
      <c r="J256" s="162"/>
      <c r="K256" s="162"/>
      <c r="L256" s="162"/>
      <c r="M256" s="162"/>
    </row>
    <row r="257" spans="1:13" ht="16.5" x14ac:dyDescent="0.25">
      <c r="A257" s="93"/>
      <c r="B257" s="70"/>
      <c r="C257" s="162"/>
      <c r="D257" s="162"/>
      <c r="E257" s="162"/>
      <c r="F257" s="162"/>
      <c r="G257" s="162"/>
      <c r="H257" s="162"/>
      <c r="I257" s="162"/>
      <c r="J257" s="162"/>
      <c r="K257" s="162"/>
      <c r="L257" s="162"/>
      <c r="M257" s="162"/>
    </row>
    <row r="258" spans="1:13" ht="16.5" x14ac:dyDescent="0.25">
      <c r="A258" s="64"/>
      <c r="B258" s="70"/>
      <c r="C258" s="162"/>
      <c r="D258" s="162"/>
      <c r="E258" s="162"/>
      <c r="F258" s="162"/>
      <c r="G258" s="162"/>
      <c r="H258" s="162"/>
      <c r="I258" s="162"/>
      <c r="J258" s="162"/>
      <c r="K258" s="162"/>
      <c r="L258" s="162"/>
      <c r="M258" s="162"/>
    </row>
    <row r="259" spans="1:13" ht="16.5" x14ac:dyDescent="0.25">
      <c r="A259" s="64"/>
      <c r="B259" s="70"/>
      <c r="C259" s="162"/>
      <c r="D259" s="162"/>
      <c r="E259" s="162"/>
      <c r="F259" s="162"/>
      <c r="G259" s="162"/>
      <c r="H259" s="162"/>
      <c r="I259" s="162"/>
      <c r="J259" s="162"/>
      <c r="K259" s="162"/>
      <c r="L259" s="162"/>
      <c r="M259" s="162"/>
    </row>
    <row r="260" spans="1:13" ht="16.5" x14ac:dyDescent="0.25">
      <c r="A260" s="64"/>
      <c r="B260" s="70"/>
      <c r="C260" s="162"/>
      <c r="D260" s="162"/>
      <c r="E260" s="162"/>
      <c r="F260" s="162"/>
      <c r="G260" s="162"/>
      <c r="H260" s="162"/>
      <c r="I260" s="162"/>
      <c r="J260" s="162"/>
      <c r="K260" s="162"/>
      <c r="L260" s="162"/>
      <c r="M260" s="162"/>
    </row>
    <row r="261" spans="1:13" ht="16.5" x14ac:dyDescent="0.25">
      <c r="A261" s="64"/>
      <c r="B261" s="70"/>
      <c r="C261" s="162"/>
      <c r="D261" s="162"/>
      <c r="E261" s="162"/>
      <c r="F261" s="162"/>
      <c r="G261" s="162"/>
      <c r="H261" s="162"/>
      <c r="I261" s="162"/>
      <c r="J261" s="162"/>
      <c r="K261" s="162"/>
      <c r="L261" s="162"/>
      <c r="M261" s="162"/>
    </row>
    <row r="262" spans="1:13" ht="16.5" x14ac:dyDescent="0.25">
      <c r="A262" s="64"/>
      <c r="B262" s="70"/>
      <c r="C262" s="162"/>
      <c r="D262" s="162"/>
      <c r="E262" s="162"/>
      <c r="F262" s="162"/>
      <c r="G262" s="162"/>
      <c r="H262" s="162"/>
      <c r="I262" s="162"/>
      <c r="J262" s="162"/>
      <c r="K262" s="162"/>
      <c r="L262" s="162"/>
      <c r="M262" s="162"/>
    </row>
    <row r="263" spans="1:13" ht="16.5" x14ac:dyDescent="0.25">
      <c r="A263" s="64"/>
      <c r="B263" s="70"/>
      <c r="C263" s="162"/>
      <c r="D263" s="162"/>
      <c r="E263" s="162"/>
      <c r="F263" s="162"/>
      <c r="G263" s="162"/>
      <c r="H263" s="162"/>
      <c r="I263" s="162"/>
      <c r="J263" s="162"/>
      <c r="K263" s="162"/>
      <c r="L263" s="162"/>
      <c r="M263" s="162"/>
    </row>
    <row r="264" spans="1:13" ht="16.5" x14ac:dyDescent="0.25">
      <c r="A264" s="64"/>
      <c r="B264" s="70"/>
      <c r="C264" s="162"/>
      <c r="D264" s="162"/>
      <c r="E264" s="162"/>
      <c r="F264" s="162"/>
      <c r="G264" s="162"/>
      <c r="H264" s="162"/>
      <c r="I264" s="162"/>
      <c r="J264" s="162"/>
      <c r="K264" s="162"/>
      <c r="L264" s="162"/>
      <c r="M264" s="162"/>
    </row>
    <row r="265" spans="1:13" ht="16.5" x14ac:dyDescent="0.25">
      <c r="A265" s="64"/>
      <c r="B265" s="70"/>
      <c r="C265" s="162"/>
      <c r="D265" s="162"/>
      <c r="E265" s="162"/>
      <c r="F265" s="162"/>
      <c r="G265" s="162"/>
      <c r="H265" s="162"/>
      <c r="I265" s="162"/>
      <c r="J265" s="162"/>
      <c r="K265" s="162"/>
      <c r="L265" s="162"/>
      <c r="M265" s="162"/>
    </row>
    <row r="266" spans="1:13" ht="16.5" x14ac:dyDescent="0.25">
      <c r="A266" s="64"/>
      <c r="B266" s="70"/>
      <c r="C266" s="162"/>
      <c r="D266" s="162"/>
      <c r="E266" s="162"/>
      <c r="F266" s="162"/>
      <c r="G266" s="162"/>
      <c r="H266" s="162"/>
      <c r="I266" s="162"/>
      <c r="J266" s="162"/>
      <c r="K266" s="162"/>
      <c r="L266" s="162"/>
      <c r="M266" s="162"/>
    </row>
    <row r="267" spans="1:13" ht="16.5" x14ac:dyDescent="0.25">
      <c r="A267" s="64"/>
      <c r="B267" s="70"/>
      <c r="C267" s="162"/>
      <c r="D267" s="162"/>
      <c r="E267" s="162"/>
      <c r="F267" s="162"/>
      <c r="G267" s="162"/>
      <c r="H267" s="162"/>
      <c r="I267" s="162"/>
      <c r="J267" s="162"/>
      <c r="K267" s="162"/>
      <c r="L267" s="162"/>
      <c r="M267" s="162"/>
    </row>
    <row r="268" spans="1:13" ht="16.5" x14ac:dyDescent="0.25">
      <c r="A268" s="70"/>
      <c r="B268" s="70"/>
      <c r="C268" s="162"/>
      <c r="D268" s="162"/>
      <c r="E268" s="162"/>
      <c r="F268" s="162"/>
      <c r="G268" s="162"/>
      <c r="H268" s="162"/>
      <c r="I268" s="162"/>
      <c r="J268" s="162"/>
      <c r="K268" s="162"/>
      <c r="L268" s="162"/>
      <c r="M268" s="162"/>
    </row>
    <row r="269" spans="1:13" ht="16.5" x14ac:dyDescent="0.25">
      <c r="A269" s="93"/>
      <c r="B269" s="70"/>
      <c r="C269" s="162"/>
      <c r="D269" s="162"/>
      <c r="E269" s="162"/>
      <c r="F269" s="162"/>
      <c r="G269" s="162"/>
      <c r="H269" s="162"/>
      <c r="I269" s="162"/>
      <c r="J269" s="162"/>
      <c r="K269" s="162"/>
      <c r="L269" s="162"/>
      <c r="M269" s="162"/>
    </row>
    <row r="270" spans="1:13" ht="16.5" x14ac:dyDescent="0.25">
      <c r="A270" s="93"/>
      <c r="B270" s="70"/>
      <c r="C270" s="162"/>
      <c r="D270" s="162"/>
      <c r="E270" s="162"/>
      <c r="F270" s="162"/>
      <c r="G270" s="162"/>
      <c r="H270" s="162"/>
      <c r="I270" s="162"/>
      <c r="J270" s="162"/>
      <c r="K270" s="162"/>
      <c r="L270" s="162"/>
      <c r="M270" s="162"/>
    </row>
    <row r="271" spans="1:13" ht="16.5" x14ac:dyDescent="0.25">
      <c r="A271" s="64"/>
      <c r="B271" s="70"/>
      <c r="C271" s="162"/>
      <c r="D271" s="162"/>
      <c r="E271" s="162"/>
      <c r="F271" s="162"/>
      <c r="G271" s="162"/>
      <c r="H271" s="162"/>
      <c r="I271" s="162"/>
      <c r="J271" s="162"/>
      <c r="K271" s="162"/>
      <c r="L271" s="162"/>
      <c r="M271" s="162"/>
    </row>
    <row r="272" spans="1:13" ht="16.5" x14ac:dyDescent="0.25">
      <c r="A272" s="64"/>
      <c r="B272" s="70"/>
      <c r="C272" s="162"/>
      <c r="D272" s="162"/>
      <c r="E272" s="162"/>
      <c r="F272" s="162"/>
      <c r="G272" s="162"/>
      <c r="H272" s="162"/>
      <c r="I272" s="162"/>
      <c r="J272" s="162"/>
      <c r="K272" s="162"/>
      <c r="L272" s="162"/>
      <c r="M272" s="162"/>
    </row>
    <row r="273" spans="1:13" ht="16.5" x14ac:dyDescent="0.25">
      <c r="A273" s="64"/>
      <c r="B273" s="70"/>
      <c r="C273" s="162"/>
      <c r="D273" s="162"/>
      <c r="E273" s="162"/>
      <c r="F273" s="162"/>
      <c r="G273" s="162"/>
      <c r="H273" s="162"/>
      <c r="I273" s="162"/>
      <c r="J273" s="162"/>
      <c r="K273" s="162"/>
      <c r="L273" s="162"/>
      <c r="M273" s="162"/>
    </row>
    <row r="274" spans="1:13" ht="16.5" x14ac:dyDescent="0.25">
      <c r="A274" s="64"/>
      <c r="B274" s="70"/>
      <c r="C274" s="162"/>
      <c r="D274" s="162"/>
      <c r="E274" s="162"/>
      <c r="F274" s="162"/>
      <c r="G274" s="162"/>
      <c r="H274" s="162"/>
      <c r="I274" s="162"/>
      <c r="J274" s="162"/>
      <c r="K274" s="162"/>
      <c r="L274" s="162"/>
      <c r="M274" s="162"/>
    </row>
    <row r="275" spans="1:13" ht="16.5" x14ac:dyDescent="0.25">
      <c r="A275" s="64"/>
      <c r="B275" s="70"/>
      <c r="C275" s="162"/>
      <c r="D275" s="162"/>
      <c r="E275" s="162"/>
      <c r="F275" s="162"/>
      <c r="G275" s="162"/>
      <c r="H275" s="162"/>
      <c r="I275" s="162"/>
      <c r="J275" s="162"/>
      <c r="K275" s="162"/>
      <c r="L275" s="162"/>
      <c r="M275" s="162"/>
    </row>
    <row r="276" spans="1:13" ht="16.5" x14ac:dyDescent="0.25">
      <c r="A276" s="64"/>
      <c r="B276" s="70"/>
      <c r="C276" s="162"/>
      <c r="D276" s="162"/>
      <c r="E276" s="162"/>
      <c r="F276" s="162"/>
      <c r="G276" s="162"/>
      <c r="H276" s="162"/>
      <c r="I276" s="162"/>
      <c r="J276" s="162"/>
      <c r="K276" s="162"/>
      <c r="L276" s="162"/>
      <c r="M276" s="162"/>
    </row>
    <row r="277" spans="1:13" ht="16.5" x14ac:dyDescent="0.25">
      <c r="A277" s="70"/>
      <c r="B277" s="70"/>
      <c r="C277" s="162"/>
      <c r="D277" s="162"/>
      <c r="E277" s="162"/>
      <c r="F277" s="162"/>
      <c r="G277" s="162"/>
      <c r="H277" s="162"/>
      <c r="I277" s="162"/>
      <c r="J277" s="162"/>
      <c r="K277" s="162"/>
      <c r="L277" s="162"/>
      <c r="M277" s="162"/>
    </row>
    <row r="278" spans="1:13" ht="16.5" x14ac:dyDescent="0.25">
      <c r="A278" s="70"/>
      <c r="B278" s="70"/>
      <c r="C278" s="162"/>
      <c r="D278" s="162"/>
      <c r="E278" s="162"/>
      <c r="F278" s="162"/>
      <c r="G278" s="162"/>
      <c r="H278" s="162"/>
      <c r="I278" s="162"/>
      <c r="J278" s="162"/>
      <c r="K278" s="162"/>
      <c r="L278" s="162"/>
      <c r="M278" s="162"/>
    </row>
    <row r="279" spans="1:13" ht="16.5" x14ac:dyDescent="0.25">
      <c r="A279" s="64"/>
      <c r="B279" s="70"/>
      <c r="C279" s="162"/>
      <c r="D279" s="162"/>
      <c r="E279" s="162"/>
      <c r="F279" s="162"/>
      <c r="G279" s="162"/>
      <c r="H279" s="162"/>
      <c r="I279" s="162"/>
      <c r="J279" s="162"/>
      <c r="K279" s="162"/>
      <c r="L279" s="162"/>
      <c r="M279" s="162"/>
    </row>
    <row r="280" spans="1:13" ht="16.5" x14ac:dyDescent="0.25">
      <c r="A280" s="77"/>
      <c r="B280" s="70"/>
      <c r="C280" s="162"/>
      <c r="D280" s="162"/>
      <c r="E280" s="162"/>
      <c r="F280" s="162"/>
      <c r="G280" s="162"/>
      <c r="H280" s="162"/>
      <c r="I280" s="162"/>
      <c r="J280" s="162"/>
      <c r="K280" s="162"/>
      <c r="L280" s="162"/>
      <c r="M280" s="162"/>
    </row>
    <row r="281" spans="1:13" ht="16.5" x14ac:dyDescent="0.25">
      <c r="A281" s="70"/>
      <c r="B281" s="70"/>
      <c r="C281" s="162"/>
      <c r="D281" s="162"/>
      <c r="E281" s="162"/>
      <c r="F281" s="162"/>
      <c r="G281" s="162"/>
      <c r="H281" s="162"/>
      <c r="I281" s="162"/>
      <c r="J281" s="162"/>
      <c r="K281" s="162"/>
      <c r="L281" s="162"/>
      <c r="M281" s="162"/>
    </row>
    <row r="282" spans="1:13" ht="16.5" x14ac:dyDescent="0.25">
      <c r="A282" s="70"/>
      <c r="B282" s="70"/>
      <c r="C282" s="162"/>
      <c r="D282" s="162"/>
      <c r="E282" s="162"/>
      <c r="F282" s="162"/>
      <c r="G282" s="162"/>
      <c r="H282" s="162"/>
      <c r="I282" s="162"/>
      <c r="J282" s="162"/>
      <c r="K282" s="162"/>
      <c r="L282" s="162"/>
      <c r="M282" s="162"/>
    </row>
    <row r="283" spans="1:13" ht="16.5" x14ac:dyDescent="0.25">
      <c r="A283" s="70"/>
      <c r="B283" s="70"/>
      <c r="C283" s="162"/>
      <c r="D283" s="162"/>
      <c r="E283" s="162"/>
      <c r="F283" s="162"/>
      <c r="G283" s="162"/>
      <c r="H283" s="162"/>
      <c r="I283" s="162"/>
      <c r="J283" s="162"/>
      <c r="K283" s="162"/>
      <c r="L283" s="162"/>
      <c r="M283" s="162"/>
    </row>
    <row r="284" spans="1:13" ht="16.5" x14ac:dyDescent="0.25">
      <c r="A284" s="77"/>
      <c r="B284" s="70"/>
      <c r="C284" s="162"/>
      <c r="D284" s="162"/>
      <c r="E284" s="162"/>
      <c r="F284" s="162"/>
      <c r="G284" s="162"/>
      <c r="H284" s="162"/>
      <c r="I284" s="162"/>
      <c r="J284" s="162"/>
      <c r="K284" s="162"/>
      <c r="L284" s="162"/>
      <c r="M284" s="162"/>
    </row>
    <row r="285" spans="1:13" ht="16.5" x14ac:dyDescent="0.25">
      <c r="A285" s="70"/>
      <c r="B285" s="70"/>
      <c r="C285" s="162"/>
      <c r="D285" s="162"/>
      <c r="E285" s="162"/>
      <c r="F285" s="162"/>
      <c r="G285" s="162"/>
      <c r="H285" s="162"/>
      <c r="I285" s="162"/>
      <c r="J285" s="162"/>
      <c r="K285" s="162"/>
      <c r="L285" s="162"/>
      <c r="M285" s="162"/>
    </row>
    <row r="286" spans="1:13" ht="16.5" x14ac:dyDescent="0.25">
      <c r="A286" s="70"/>
      <c r="B286" s="70"/>
      <c r="C286" s="162"/>
      <c r="D286" s="162"/>
      <c r="E286" s="162"/>
      <c r="F286" s="162"/>
      <c r="G286" s="162"/>
      <c r="H286" s="162"/>
      <c r="I286" s="162"/>
      <c r="J286" s="162"/>
      <c r="K286" s="162"/>
      <c r="L286" s="162"/>
      <c r="M286" s="162"/>
    </row>
    <row r="287" spans="1:13" ht="16.5" x14ac:dyDescent="0.25">
      <c r="A287" s="70"/>
      <c r="B287" s="70"/>
      <c r="C287" s="162"/>
      <c r="D287" s="162"/>
      <c r="E287" s="162"/>
      <c r="F287" s="162"/>
      <c r="G287" s="162"/>
      <c r="H287" s="162"/>
      <c r="I287" s="162"/>
      <c r="J287" s="162"/>
      <c r="K287" s="162"/>
      <c r="L287" s="162"/>
      <c r="M287" s="162"/>
    </row>
    <row r="288" spans="1:13" ht="16.5" x14ac:dyDescent="0.25">
      <c r="A288" s="77"/>
      <c r="B288" s="70"/>
      <c r="C288" s="162"/>
      <c r="D288" s="162"/>
      <c r="E288" s="162"/>
      <c r="F288" s="162"/>
      <c r="G288" s="162"/>
      <c r="H288" s="162"/>
      <c r="I288" s="162"/>
      <c r="J288" s="162"/>
      <c r="K288" s="162"/>
      <c r="L288" s="162"/>
      <c r="M288" s="162"/>
    </row>
    <row r="289" spans="1:13" ht="16.5" x14ac:dyDescent="0.25">
      <c r="A289" s="77"/>
      <c r="B289" s="70"/>
      <c r="C289" s="162"/>
      <c r="D289" s="162"/>
      <c r="E289" s="162"/>
      <c r="F289" s="162"/>
      <c r="G289" s="162"/>
      <c r="H289" s="162"/>
      <c r="I289" s="162"/>
      <c r="J289" s="162"/>
      <c r="K289" s="162"/>
      <c r="L289" s="162"/>
      <c r="M289" s="162"/>
    </row>
    <row r="290" spans="1:13" ht="16.5" x14ac:dyDescent="0.25">
      <c r="A290" s="70"/>
      <c r="B290" s="70"/>
      <c r="C290" s="162"/>
      <c r="D290" s="162"/>
      <c r="E290" s="162"/>
      <c r="F290" s="162"/>
      <c r="G290" s="162"/>
      <c r="H290" s="162"/>
      <c r="I290" s="162"/>
      <c r="J290" s="162"/>
      <c r="K290" s="162"/>
      <c r="L290" s="162"/>
      <c r="M290" s="162"/>
    </row>
    <row r="291" spans="1:13" ht="16.5" x14ac:dyDescent="0.25">
      <c r="A291" s="77"/>
      <c r="B291" s="70"/>
      <c r="C291" s="162"/>
      <c r="D291" s="162"/>
      <c r="E291" s="162"/>
      <c r="F291" s="162"/>
      <c r="G291" s="162"/>
      <c r="H291" s="162"/>
      <c r="I291" s="162"/>
      <c r="J291" s="162"/>
      <c r="K291" s="162"/>
      <c r="L291" s="162"/>
      <c r="M291" s="162"/>
    </row>
    <row r="292" spans="1:13" ht="16.5" x14ac:dyDescent="0.25">
      <c r="A292" s="77"/>
      <c r="B292" s="70"/>
      <c r="C292" s="162"/>
      <c r="D292" s="162"/>
      <c r="E292" s="162"/>
      <c r="F292" s="162"/>
      <c r="G292" s="162"/>
      <c r="H292" s="162"/>
      <c r="I292" s="162"/>
      <c r="J292" s="162"/>
      <c r="K292" s="162"/>
      <c r="L292" s="162"/>
      <c r="M292" s="162"/>
    </row>
    <row r="293" spans="1:13" ht="16.5" x14ac:dyDescent="0.25">
      <c r="A293" s="70"/>
      <c r="B293" s="70"/>
      <c r="C293" s="162"/>
      <c r="D293" s="162"/>
      <c r="E293" s="162"/>
      <c r="F293" s="162"/>
      <c r="G293" s="162"/>
      <c r="H293" s="162"/>
      <c r="I293" s="162"/>
      <c r="J293" s="162"/>
      <c r="K293" s="162"/>
      <c r="L293" s="162"/>
      <c r="M293" s="162"/>
    </row>
    <row r="294" spans="1:13" ht="16.5" x14ac:dyDescent="0.25">
      <c r="A294" s="70"/>
      <c r="B294" s="70"/>
      <c r="C294" s="162"/>
      <c r="D294" s="162"/>
      <c r="E294" s="162"/>
      <c r="F294" s="162"/>
      <c r="G294" s="162"/>
      <c r="H294" s="162"/>
      <c r="I294" s="162"/>
      <c r="J294" s="162"/>
      <c r="K294" s="162"/>
      <c r="L294" s="162"/>
      <c r="M294" s="162"/>
    </row>
    <row r="295" spans="1:13" ht="16.5" x14ac:dyDescent="0.25">
      <c r="A295" s="70"/>
      <c r="B295" s="70"/>
      <c r="C295" s="162"/>
      <c r="D295" s="162"/>
      <c r="E295" s="162"/>
      <c r="F295" s="162"/>
      <c r="G295" s="162"/>
      <c r="H295" s="162"/>
      <c r="I295" s="162"/>
      <c r="J295" s="162"/>
      <c r="K295" s="162"/>
      <c r="L295" s="162"/>
      <c r="M295" s="162"/>
    </row>
    <row r="296" spans="1:13" ht="16.5" x14ac:dyDescent="0.25">
      <c r="A296" s="70"/>
      <c r="B296" s="70"/>
      <c r="C296" s="162"/>
      <c r="D296" s="162"/>
      <c r="E296" s="162"/>
      <c r="F296" s="162"/>
      <c r="G296" s="162"/>
      <c r="H296" s="162"/>
      <c r="I296" s="162"/>
      <c r="J296" s="162"/>
      <c r="K296" s="162"/>
      <c r="L296" s="162"/>
      <c r="M296" s="162"/>
    </row>
    <row r="297" spans="1:13" ht="16.5" x14ac:dyDescent="0.25">
      <c r="A297" s="70"/>
      <c r="B297" s="70"/>
      <c r="C297" s="162"/>
      <c r="D297" s="162"/>
      <c r="E297" s="162"/>
      <c r="F297" s="162"/>
      <c r="G297" s="162"/>
      <c r="H297" s="162"/>
      <c r="I297" s="162"/>
      <c r="J297" s="162"/>
      <c r="K297" s="162"/>
      <c r="L297" s="162"/>
      <c r="M297" s="162"/>
    </row>
    <row r="298" spans="1:13" ht="16.5" x14ac:dyDescent="0.25">
      <c r="A298" s="84"/>
      <c r="B298" s="70"/>
      <c r="C298" s="162"/>
      <c r="D298" s="162"/>
      <c r="E298" s="162"/>
      <c r="F298" s="162"/>
      <c r="G298" s="162"/>
      <c r="H298" s="162"/>
      <c r="I298" s="162"/>
      <c r="J298" s="162"/>
      <c r="K298" s="162"/>
      <c r="L298" s="162"/>
      <c r="M298" s="162"/>
    </row>
    <row r="299" spans="1:13" ht="16.5" x14ac:dyDescent="0.25">
      <c r="A299" s="60"/>
      <c r="B299" s="70"/>
      <c r="C299" s="162"/>
      <c r="D299" s="162"/>
      <c r="E299" s="162"/>
      <c r="F299" s="162"/>
      <c r="G299" s="162"/>
      <c r="H299" s="162"/>
      <c r="I299" s="162"/>
      <c r="J299" s="162"/>
      <c r="K299" s="162"/>
      <c r="L299" s="162"/>
      <c r="M299" s="162"/>
    </row>
    <row r="300" spans="1:13" ht="16.5" x14ac:dyDescent="0.25">
      <c r="A300" s="60"/>
      <c r="B300" s="70"/>
      <c r="C300" s="162"/>
      <c r="D300" s="162"/>
      <c r="E300" s="162"/>
      <c r="F300" s="162"/>
      <c r="G300" s="162"/>
      <c r="H300" s="162"/>
      <c r="I300" s="162"/>
      <c r="J300" s="162"/>
      <c r="K300" s="162"/>
      <c r="L300" s="162"/>
      <c r="M300" s="162"/>
    </row>
    <row r="301" spans="1:13" ht="16.5" x14ac:dyDescent="0.25">
      <c r="A301" s="60"/>
      <c r="B301" s="70"/>
      <c r="C301" s="162"/>
      <c r="D301" s="162"/>
      <c r="E301" s="162"/>
      <c r="F301" s="162"/>
      <c r="G301" s="162"/>
      <c r="H301" s="162"/>
      <c r="I301" s="162"/>
      <c r="J301" s="162"/>
      <c r="K301" s="162"/>
      <c r="L301" s="162"/>
      <c r="M301" s="162"/>
    </row>
    <row r="302" spans="1:13" ht="16.5" x14ac:dyDescent="0.25">
      <c r="A302" s="70"/>
      <c r="B302" s="70"/>
      <c r="C302" s="162"/>
      <c r="D302" s="162"/>
      <c r="E302" s="162"/>
      <c r="F302" s="162"/>
      <c r="G302" s="162"/>
      <c r="H302" s="162"/>
      <c r="I302" s="162"/>
      <c r="J302" s="162"/>
      <c r="K302" s="162"/>
      <c r="L302" s="162"/>
      <c r="M302" s="162"/>
    </row>
    <row r="303" spans="1:13" ht="16.5" x14ac:dyDescent="0.25">
      <c r="A303" s="70"/>
      <c r="B303" s="70"/>
      <c r="C303" s="162"/>
      <c r="D303" s="162"/>
      <c r="E303" s="162"/>
      <c r="F303" s="162"/>
      <c r="G303" s="162"/>
      <c r="H303" s="162"/>
      <c r="I303" s="162"/>
      <c r="J303" s="162"/>
      <c r="K303" s="162"/>
      <c r="L303" s="162"/>
      <c r="M303" s="162"/>
    </row>
    <row r="304" spans="1:13" ht="16.5" x14ac:dyDescent="0.25">
      <c r="A304" s="70"/>
      <c r="B304" s="70"/>
      <c r="C304" s="162"/>
      <c r="D304" s="162"/>
      <c r="E304" s="162"/>
      <c r="F304" s="162"/>
      <c r="G304" s="162"/>
      <c r="H304" s="162"/>
      <c r="I304" s="162"/>
      <c r="J304" s="162"/>
      <c r="K304" s="162"/>
      <c r="L304" s="162"/>
      <c r="M304" s="162"/>
    </row>
    <row r="305" spans="1:13" ht="16.5" x14ac:dyDescent="0.25">
      <c r="A305" s="70"/>
      <c r="B305" s="70"/>
      <c r="C305" s="162"/>
      <c r="D305" s="162"/>
      <c r="E305" s="162"/>
      <c r="F305" s="162"/>
      <c r="G305" s="162"/>
      <c r="H305" s="162"/>
      <c r="I305" s="162"/>
      <c r="J305" s="162"/>
      <c r="K305" s="162"/>
      <c r="L305" s="162"/>
      <c r="M305" s="162"/>
    </row>
    <row r="306" spans="1:13" ht="16.5" x14ac:dyDescent="0.25">
      <c r="A306" s="70"/>
      <c r="B306" s="70"/>
      <c r="C306" s="162"/>
      <c r="D306" s="162"/>
      <c r="E306" s="162"/>
      <c r="F306" s="162"/>
      <c r="G306" s="162"/>
      <c r="H306" s="162"/>
      <c r="I306" s="162"/>
      <c r="J306" s="162"/>
      <c r="K306" s="162"/>
      <c r="L306" s="162"/>
      <c r="M306" s="162"/>
    </row>
    <row r="307" spans="1:13" ht="16.5" x14ac:dyDescent="0.25">
      <c r="A307" s="70"/>
      <c r="B307" s="70"/>
      <c r="C307" s="162"/>
      <c r="D307" s="162"/>
      <c r="E307" s="162"/>
      <c r="F307" s="162"/>
      <c r="G307" s="162"/>
      <c r="H307" s="162"/>
      <c r="I307" s="162"/>
      <c r="J307" s="162"/>
      <c r="K307" s="162"/>
      <c r="L307" s="162"/>
      <c r="M307" s="162"/>
    </row>
    <row r="308" spans="1:13" ht="16.5" x14ac:dyDescent="0.25">
      <c r="A308" s="70"/>
      <c r="B308" s="70"/>
      <c r="C308" s="162"/>
      <c r="D308" s="162"/>
      <c r="E308" s="162"/>
      <c r="F308" s="162"/>
      <c r="G308" s="162"/>
      <c r="H308" s="162"/>
      <c r="I308" s="162"/>
      <c r="J308" s="162"/>
      <c r="K308" s="162"/>
      <c r="L308" s="162"/>
      <c r="M308" s="162"/>
    </row>
    <row r="309" spans="1:13" ht="16.5" x14ac:dyDescent="0.25">
      <c r="A309" s="70"/>
      <c r="B309" s="70"/>
      <c r="C309" s="162"/>
      <c r="D309" s="162"/>
      <c r="E309" s="162"/>
      <c r="F309" s="162"/>
      <c r="G309" s="162"/>
      <c r="H309" s="162"/>
      <c r="I309" s="162"/>
      <c r="J309" s="162"/>
      <c r="K309" s="162"/>
      <c r="L309" s="162"/>
      <c r="M309" s="162"/>
    </row>
    <row r="310" spans="1:13" ht="16.5" x14ac:dyDescent="0.25">
      <c r="A310" s="70"/>
      <c r="B310" s="70"/>
      <c r="C310" s="162"/>
      <c r="D310" s="162"/>
      <c r="E310" s="162"/>
      <c r="F310" s="162"/>
      <c r="G310" s="162"/>
      <c r="H310" s="162"/>
      <c r="I310" s="162"/>
      <c r="J310" s="162"/>
      <c r="K310" s="162"/>
      <c r="L310" s="162"/>
      <c r="M310" s="162"/>
    </row>
    <row r="311" spans="1:13" ht="16.5" x14ac:dyDescent="0.25">
      <c r="A311" s="70"/>
      <c r="B311" s="70"/>
      <c r="C311" s="60"/>
      <c r="D311" s="60"/>
      <c r="E311" s="60"/>
      <c r="F311" s="60"/>
      <c r="G311" s="60"/>
      <c r="H311" s="60"/>
      <c r="I311" s="60"/>
      <c r="J311" s="60"/>
      <c r="K311" s="60"/>
      <c r="L311" s="60"/>
      <c r="M311" s="60"/>
    </row>
    <row r="312" spans="1:13" ht="16.5" x14ac:dyDescent="0.25">
      <c r="A312" s="70"/>
      <c r="B312" s="70"/>
      <c r="C312" s="60"/>
      <c r="D312" s="60"/>
      <c r="E312" s="60"/>
      <c r="F312" s="60"/>
      <c r="G312" s="60"/>
      <c r="H312" s="60"/>
      <c r="I312" s="60"/>
      <c r="J312" s="60"/>
      <c r="K312" s="60"/>
      <c r="L312" s="60"/>
      <c r="M312" s="60"/>
    </row>
    <row r="313" spans="1:13" ht="16.5" x14ac:dyDescent="0.25">
      <c r="A313" s="70"/>
      <c r="B313" s="70"/>
      <c r="C313" s="60"/>
      <c r="D313" s="60"/>
      <c r="E313" s="60"/>
      <c r="F313" s="60"/>
      <c r="G313" s="60"/>
      <c r="H313" s="60"/>
      <c r="I313" s="60"/>
      <c r="J313" s="60"/>
      <c r="K313" s="60"/>
      <c r="L313" s="60"/>
      <c r="M313" s="60"/>
    </row>
    <row r="314" spans="1:13" ht="16.5" x14ac:dyDescent="0.25">
      <c r="A314" s="70"/>
      <c r="B314" s="70"/>
      <c r="C314" s="60"/>
      <c r="D314" s="60"/>
      <c r="E314" s="60"/>
      <c r="F314" s="60"/>
      <c r="G314" s="60"/>
      <c r="H314" s="60"/>
      <c r="I314" s="60"/>
      <c r="J314" s="60"/>
      <c r="K314" s="60"/>
      <c r="L314" s="60"/>
      <c r="M314" s="60"/>
    </row>
    <row r="315" spans="1:13" ht="16.5" x14ac:dyDescent="0.25">
      <c r="A315" s="70"/>
      <c r="B315" s="70"/>
      <c r="C315" s="60"/>
      <c r="D315" s="60"/>
      <c r="E315" s="60"/>
      <c r="F315" s="60"/>
      <c r="G315" s="60"/>
      <c r="H315" s="60"/>
      <c r="I315" s="60"/>
      <c r="J315" s="60"/>
      <c r="K315" s="60"/>
      <c r="L315" s="60"/>
      <c r="M315" s="60"/>
    </row>
    <row r="316" spans="1:13" ht="16.5" x14ac:dyDescent="0.25">
      <c r="A316" s="70"/>
      <c r="B316" s="70"/>
      <c r="C316" s="60"/>
      <c r="D316" s="60"/>
      <c r="E316" s="60"/>
      <c r="F316" s="60"/>
      <c r="G316" s="60"/>
      <c r="H316" s="60"/>
      <c r="I316" s="60"/>
      <c r="J316" s="60"/>
      <c r="K316" s="60"/>
      <c r="L316" s="60"/>
      <c r="M316" s="60"/>
    </row>
    <row r="317" spans="1:13" ht="16.5" x14ac:dyDescent="0.25">
      <c r="A317" s="70"/>
      <c r="B317" s="70"/>
      <c r="C317" s="60"/>
      <c r="D317" s="60"/>
      <c r="E317" s="60"/>
      <c r="F317" s="60"/>
      <c r="G317" s="60"/>
      <c r="H317" s="60"/>
      <c r="I317" s="60"/>
      <c r="J317" s="60"/>
      <c r="K317" s="60"/>
      <c r="L317" s="60"/>
      <c r="M317" s="60"/>
    </row>
    <row r="318" spans="1:13" ht="16.5" x14ac:dyDescent="0.25">
      <c r="A318" s="70"/>
      <c r="B318" s="70"/>
      <c r="C318" s="60"/>
      <c r="D318" s="60"/>
      <c r="E318" s="60"/>
      <c r="F318" s="60"/>
      <c r="G318" s="60"/>
      <c r="H318" s="60"/>
      <c r="I318" s="60"/>
      <c r="J318" s="60"/>
      <c r="K318" s="60"/>
      <c r="L318" s="60"/>
      <c r="M318" s="60"/>
    </row>
    <row r="319" spans="1:13" ht="16.5" x14ac:dyDescent="0.25">
      <c r="A319" s="70"/>
      <c r="B319" s="70"/>
      <c r="C319" s="60"/>
      <c r="D319" s="60"/>
      <c r="E319" s="60"/>
      <c r="F319" s="60"/>
      <c r="G319" s="60"/>
      <c r="H319" s="60"/>
      <c r="I319" s="60"/>
      <c r="J319" s="60"/>
      <c r="K319" s="60"/>
      <c r="L319" s="60"/>
      <c r="M319" s="60"/>
    </row>
    <row r="320" spans="1:13" ht="16.5" x14ac:dyDescent="0.25">
      <c r="A320" s="70"/>
      <c r="B320" s="70"/>
      <c r="C320" s="60"/>
      <c r="D320" s="60"/>
      <c r="E320" s="60"/>
      <c r="F320" s="60"/>
      <c r="G320" s="60"/>
      <c r="H320" s="60"/>
      <c r="I320" s="60"/>
      <c r="J320" s="60"/>
      <c r="K320" s="60"/>
      <c r="L320" s="60"/>
      <c r="M320" s="60"/>
    </row>
    <row r="321" spans="1:13" ht="16.5" x14ac:dyDescent="0.25">
      <c r="A321" s="70"/>
      <c r="B321" s="70"/>
      <c r="C321" s="60"/>
      <c r="D321" s="60"/>
      <c r="E321" s="60"/>
      <c r="F321" s="60"/>
      <c r="G321" s="60"/>
      <c r="H321" s="60"/>
      <c r="I321" s="60"/>
      <c r="J321" s="60"/>
      <c r="K321" s="60"/>
      <c r="L321" s="60"/>
      <c r="M321" s="60"/>
    </row>
    <row r="322" spans="1:13" ht="16.5" x14ac:dyDescent="0.25">
      <c r="A322" s="70"/>
      <c r="B322" s="70"/>
      <c r="C322" s="60"/>
      <c r="D322" s="60"/>
      <c r="E322" s="60"/>
      <c r="F322" s="60"/>
      <c r="G322" s="60"/>
      <c r="H322" s="60"/>
      <c r="I322" s="60"/>
      <c r="J322" s="60"/>
      <c r="K322" s="60"/>
      <c r="L322" s="60"/>
      <c r="M322" s="60"/>
    </row>
    <row r="323" spans="1:13" ht="16.5" x14ac:dyDescent="0.25">
      <c r="A323" s="70"/>
      <c r="B323" s="70"/>
      <c r="C323" s="60"/>
      <c r="D323" s="60"/>
      <c r="E323" s="60"/>
      <c r="F323" s="60"/>
      <c r="G323" s="60"/>
      <c r="H323" s="60"/>
      <c r="I323" s="60"/>
      <c r="J323" s="60"/>
      <c r="K323" s="60"/>
      <c r="L323" s="60"/>
      <c r="M323" s="60"/>
    </row>
    <row r="324" spans="1:13" ht="16.5" x14ac:dyDescent="0.25">
      <c r="A324" s="70"/>
      <c r="B324" s="70"/>
      <c r="C324" s="60"/>
      <c r="D324" s="60"/>
      <c r="E324" s="60"/>
      <c r="F324" s="60"/>
      <c r="G324" s="60"/>
      <c r="H324" s="60"/>
      <c r="I324" s="60"/>
      <c r="J324" s="60"/>
      <c r="K324" s="60"/>
      <c r="L324" s="60"/>
      <c r="M324" s="60"/>
    </row>
    <row r="325" spans="1:13" ht="16.5" x14ac:dyDescent="0.25">
      <c r="A325" s="70"/>
      <c r="B325" s="70"/>
      <c r="C325" s="60"/>
      <c r="D325" s="60"/>
      <c r="E325" s="60"/>
      <c r="F325" s="60"/>
      <c r="G325" s="60"/>
      <c r="H325" s="60"/>
      <c r="I325" s="60"/>
      <c r="J325" s="60"/>
      <c r="K325" s="60"/>
      <c r="L325" s="60"/>
      <c r="M325" s="60"/>
    </row>
    <row r="326" spans="1:13" ht="16.5" x14ac:dyDescent="0.25">
      <c r="A326" s="70"/>
      <c r="B326" s="70"/>
      <c r="C326" s="60"/>
      <c r="D326" s="60"/>
      <c r="E326" s="60"/>
      <c r="F326" s="60"/>
      <c r="G326" s="60"/>
      <c r="H326" s="60"/>
      <c r="I326" s="60"/>
      <c r="J326" s="60"/>
      <c r="K326" s="60"/>
      <c r="L326" s="60"/>
      <c r="M326" s="60"/>
    </row>
    <row r="327" spans="1:13" ht="16.5" x14ac:dyDescent="0.25">
      <c r="A327" s="70"/>
      <c r="B327" s="70"/>
      <c r="C327" s="60"/>
      <c r="D327" s="60"/>
      <c r="E327" s="60"/>
      <c r="F327" s="60"/>
      <c r="G327" s="60"/>
      <c r="H327" s="60"/>
      <c r="I327" s="60"/>
      <c r="J327" s="60"/>
      <c r="K327" s="60"/>
      <c r="L327" s="60"/>
      <c r="M327" s="60"/>
    </row>
    <row r="328" spans="1:13" ht="16.5" x14ac:dyDescent="0.25">
      <c r="A328" s="70"/>
      <c r="B328" s="70"/>
      <c r="C328" s="60"/>
      <c r="D328" s="60"/>
      <c r="E328" s="60"/>
      <c r="F328" s="60"/>
      <c r="G328" s="60"/>
      <c r="H328" s="60"/>
      <c r="I328" s="60"/>
      <c r="J328" s="60"/>
      <c r="K328" s="60"/>
      <c r="L328" s="60"/>
      <c r="M328" s="60"/>
    </row>
    <row r="329" spans="1:13" ht="16.5" x14ac:dyDescent="0.25">
      <c r="A329" s="70"/>
      <c r="B329" s="70"/>
      <c r="C329" s="60"/>
      <c r="D329" s="60"/>
      <c r="E329" s="60"/>
      <c r="F329" s="60"/>
      <c r="G329" s="60"/>
      <c r="H329" s="60"/>
      <c r="I329" s="60"/>
      <c r="J329" s="60"/>
      <c r="K329" s="60"/>
      <c r="L329" s="60"/>
      <c r="M329" s="60"/>
    </row>
    <row r="330" spans="1:13" ht="16.5" x14ac:dyDescent="0.25">
      <c r="A330" s="70"/>
      <c r="B330" s="70"/>
      <c r="C330" s="60"/>
      <c r="D330" s="60"/>
      <c r="E330" s="60"/>
      <c r="F330" s="60"/>
      <c r="G330" s="60"/>
      <c r="H330" s="60"/>
      <c r="I330" s="60"/>
      <c r="J330" s="60"/>
      <c r="K330" s="60"/>
      <c r="L330" s="60"/>
      <c r="M330" s="60"/>
    </row>
    <row r="331" spans="1:13" ht="16.5" x14ac:dyDescent="0.25">
      <c r="A331" s="70"/>
      <c r="B331" s="70"/>
      <c r="C331" s="60"/>
      <c r="D331" s="60"/>
      <c r="E331" s="60"/>
      <c r="F331" s="60"/>
      <c r="G331" s="60"/>
      <c r="H331" s="60"/>
      <c r="I331" s="60"/>
      <c r="J331" s="60"/>
      <c r="K331" s="60"/>
      <c r="L331" s="60"/>
      <c r="M331" s="60"/>
    </row>
    <row r="332" spans="1:13" ht="16.5" x14ac:dyDescent="0.25">
      <c r="A332" s="70"/>
      <c r="B332" s="70"/>
      <c r="C332" s="60"/>
      <c r="D332" s="60"/>
      <c r="E332" s="60"/>
      <c r="F332" s="60"/>
      <c r="G332" s="60"/>
      <c r="H332" s="60"/>
      <c r="I332" s="60"/>
      <c r="J332" s="60"/>
      <c r="K332" s="60"/>
      <c r="L332" s="60"/>
      <c r="M332" s="60"/>
    </row>
    <row r="333" spans="1:13" ht="16.5" x14ac:dyDescent="0.25">
      <c r="A333" s="70"/>
      <c r="B333" s="70"/>
      <c r="C333" s="60"/>
      <c r="D333" s="60"/>
      <c r="E333" s="60"/>
      <c r="F333" s="60"/>
      <c r="G333" s="60"/>
      <c r="H333" s="60"/>
      <c r="I333" s="60"/>
      <c r="J333" s="60"/>
      <c r="K333" s="60"/>
      <c r="L333" s="60"/>
      <c r="M333" s="60"/>
    </row>
    <row r="334" spans="1:13" ht="16.5" x14ac:dyDescent="0.25">
      <c r="A334" s="70"/>
      <c r="B334" s="70"/>
      <c r="C334" s="60"/>
      <c r="D334" s="60"/>
      <c r="E334" s="60"/>
      <c r="F334" s="60"/>
      <c r="G334" s="60"/>
      <c r="H334" s="60"/>
      <c r="I334" s="60"/>
      <c r="J334" s="60"/>
      <c r="K334" s="60"/>
      <c r="L334" s="60"/>
      <c r="M334" s="60"/>
    </row>
    <row r="335" spans="1:13" ht="16.5" x14ac:dyDescent="0.25">
      <c r="A335" s="70"/>
      <c r="B335" s="70"/>
      <c r="C335" s="60"/>
      <c r="D335" s="60"/>
      <c r="E335" s="60"/>
      <c r="F335" s="60"/>
      <c r="G335" s="60"/>
      <c r="H335" s="60"/>
      <c r="I335" s="60"/>
      <c r="J335" s="60"/>
      <c r="K335" s="60"/>
      <c r="L335" s="60"/>
      <c r="M335" s="60"/>
    </row>
    <row r="336" spans="1:13" ht="16.5" x14ac:dyDescent="0.25">
      <c r="A336" s="70"/>
      <c r="B336" s="70"/>
      <c r="C336" s="60"/>
      <c r="D336" s="60"/>
      <c r="E336" s="60"/>
      <c r="F336" s="60"/>
      <c r="G336" s="60"/>
      <c r="H336" s="60"/>
      <c r="I336" s="60"/>
      <c r="J336" s="60"/>
      <c r="K336" s="60"/>
      <c r="L336" s="60"/>
      <c r="M336" s="60"/>
    </row>
    <row r="337" spans="1:13" ht="16.5" x14ac:dyDescent="0.25">
      <c r="A337" s="70"/>
      <c r="B337" s="70"/>
      <c r="C337" s="60"/>
      <c r="D337" s="60"/>
      <c r="E337" s="60"/>
      <c r="F337" s="60"/>
      <c r="G337" s="60"/>
      <c r="H337" s="60"/>
      <c r="I337" s="60"/>
      <c r="J337" s="60"/>
      <c r="K337" s="60"/>
      <c r="L337" s="60"/>
      <c r="M337" s="60"/>
    </row>
    <row r="338" spans="1:13" ht="16.5" x14ac:dyDescent="0.25">
      <c r="A338" s="70"/>
      <c r="B338" s="70"/>
      <c r="C338" s="60"/>
      <c r="D338" s="60"/>
      <c r="E338" s="60"/>
      <c r="F338" s="60"/>
      <c r="G338" s="60"/>
      <c r="H338" s="60"/>
      <c r="I338" s="60"/>
      <c r="J338" s="60"/>
      <c r="K338" s="60"/>
      <c r="L338" s="60"/>
      <c r="M338" s="60"/>
    </row>
    <row r="339" spans="1:13" ht="16.5" x14ac:dyDescent="0.25">
      <c r="A339" s="70"/>
      <c r="B339" s="70"/>
      <c r="C339" s="60"/>
      <c r="D339" s="60"/>
      <c r="E339" s="60"/>
      <c r="F339" s="60"/>
      <c r="G339" s="60"/>
      <c r="H339" s="60"/>
      <c r="I339" s="60"/>
      <c r="J339" s="60"/>
      <c r="K339" s="60"/>
      <c r="L339" s="60"/>
      <c r="M339" s="60"/>
    </row>
  </sheetData>
  <mergeCells count="53">
    <mergeCell ref="L8:L9"/>
    <mergeCell ref="M8:M9"/>
    <mergeCell ref="A6:M6"/>
    <mergeCell ref="A8:A9"/>
    <mergeCell ref="B8:B9"/>
    <mergeCell ref="C8:C9"/>
    <mergeCell ref="D8:D9"/>
    <mergeCell ref="E8:E9"/>
    <mergeCell ref="F8:F9"/>
    <mergeCell ref="G8:G9"/>
    <mergeCell ref="H8:H9"/>
    <mergeCell ref="I8:I9"/>
    <mergeCell ref="J8:J9"/>
    <mergeCell ref="K8:K9"/>
    <mergeCell ref="K99:K100"/>
    <mergeCell ref="A99:A100"/>
    <mergeCell ref="B99:B100"/>
    <mergeCell ref="C99:C100"/>
    <mergeCell ref="L99:L100"/>
    <mergeCell ref="M99:M100"/>
    <mergeCell ref="E99:E100"/>
    <mergeCell ref="F99:F100"/>
    <mergeCell ref="G99:G100"/>
    <mergeCell ref="H99:H100"/>
    <mergeCell ref="I99:I100"/>
    <mergeCell ref="J99:J100"/>
    <mergeCell ref="D99:D100"/>
    <mergeCell ref="A184:A185"/>
    <mergeCell ref="B184:B185"/>
    <mergeCell ref="C184:C185"/>
    <mergeCell ref="D184:D185"/>
    <mergeCell ref="E184:E185"/>
    <mergeCell ref="L184:L185"/>
    <mergeCell ref="M184:M185"/>
    <mergeCell ref="A199:A200"/>
    <mergeCell ref="B199:B200"/>
    <mergeCell ref="C199:C200"/>
    <mergeCell ref="D199:D200"/>
    <mergeCell ref="E199:E200"/>
    <mergeCell ref="F199:F200"/>
    <mergeCell ref="F184:F185"/>
    <mergeCell ref="G184:G185"/>
    <mergeCell ref="H184:H185"/>
    <mergeCell ref="I184:I185"/>
    <mergeCell ref="J184:J185"/>
    <mergeCell ref="K184:K185"/>
    <mergeCell ref="M199:M200"/>
    <mergeCell ref="L199:L200"/>
    <mergeCell ref="G199:G200"/>
    <mergeCell ref="H199:H200"/>
    <mergeCell ref="I199:I200"/>
    <mergeCell ref="J199:J200"/>
    <mergeCell ref="K199:K200"/>
  </mergeCells>
  <pageMargins left="0.70866141732283472" right="0.70866141732283472" top="0.74803149606299213" bottom="0.74803149606299213" header="0.31496062992125984" footer="0.31496062992125984"/>
  <pageSetup paperSize="5" scale="33" orientation="landscape" r:id="rId1"/>
  <rowBreaks count="1" manualBreakCount="1">
    <brk id="178" max="12" man="1"/>
  </rowBreaks>
</worksheet>
</file>

<file path=docMetadata/LabelInfo.xml><?xml version="1.0" encoding="utf-8"?>
<clbl:labelList xmlns:clbl="http://schemas.microsoft.com/office/2020/mipLabelMetadata">
  <clbl:label id="{10a76712-94f6-46a2-9155-31bd8b76f937}" enabled="0" method="" siteId="{10a76712-94f6-46a2-9155-31bd8b76f93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 Grupo Aval (reported)</vt:lpstr>
      <vt:lpstr>(B) Grupo Aval (continued)</vt:lpstr>
      <vt:lpstr>(A) - (B)</vt:lpstr>
      <vt:lpstr>'(A) - (B)'!Área_de_impresión</vt:lpstr>
      <vt:lpstr>'(A) Grupo Aval (reported)'!Área_de_impresión</vt:lpstr>
      <vt:lpstr>'(B) Grupo Aval (continued)'!Área_de_impresión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Alejandro Fonseca Novoa</dc:creator>
  <cp:lastModifiedBy>Santiago Alejandro Fonseca Novoa</cp:lastModifiedBy>
  <cp:lastPrinted>2026-02-26T00:54:47Z</cp:lastPrinted>
  <dcterms:created xsi:type="dcterms:W3CDTF">2026-02-13T21:57:45Z</dcterms:created>
  <dcterms:modified xsi:type="dcterms:W3CDTF">2026-05-12T22:48:03Z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